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uI\RKAS Pilv\Lepingute menetlus\Spetsialistide tabelid\LEPINGUD\YLEP 2020\SIM\PPA\Sadama 26\Muudatus nr 5\"/>
    </mc:Choice>
  </mc:AlternateContent>
  <xr:revisionPtr revIDLastSave="0" documentId="13_ncr:1_{873B5574-5C06-455D-83DA-F62B9A8237B6}" xr6:coauthVersionLast="46" xr6:coauthVersionMax="46" xr10:uidLastSave="{00000000-0000-0000-0000-000000000000}"/>
  <bookViews>
    <workbookView xWindow="22932" yWindow="-108" windowWidth="30936" windowHeight="16896" xr2:uid="{00000000-000D-0000-FFFF-FFFF00000000}"/>
  </bookViews>
  <sheets>
    <sheet name="Lisa 3" sheetId="4" r:id="rId1"/>
    <sheet name="Annuiteetgraafik_vähenenud" sheetId="8" r:id="rId2"/>
    <sheet name="Annuiteetgraafik_lisa 6.1" sheetId="6" r:id="rId3"/>
    <sheet name="Annuiteetgraafik_lisa 6.2" sheetId="9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4" l="1"/>
  <c r="G28" i="4"/>
  <c r="G27" i="4"/>
  <c r="G25" i="4"/>
  <c r="H34" i="4"/>
  <c r="H33" i="4"/>
  <c r="H36" i="4" s="1"/>
  <c r="H31" i="4"/>
  <c r="H22" i="4"/>
  <c r="G22" i="4"/>
  <c r="G21" i="4"/>
  <c r="G19" i="4"/>
  <c r="G17" i="4"/>
  <c r="G18" i="4"/>
  <c r="G14" i="4"/>
  <c r="G15" i="4"/>
  <c r="G13" i="4"/>
  <c r="G16" i="4"/>
  <c r="E15" i="4"/>
  <c r="E14" i="4"/>
  <c r="E13" i="4"/>
  <c r="H21" i="4"/>
  <c r="H19" i="4"/>
  <c r="H18" i="4"/>
  <c r="H17" i="4"/>
  <c r="H16" i="4"/>
  <c r="H15" i="4"/>
  <c r="H14" i="4"/>
  <c r="H13" i="4"/>
  <c r="F15" i="4"/>
  <c r="F16" i="9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s="1"/>
  <c r="F52" i="9" s="1"/>
  <c r="F53" i="9" s="1"/>
  <c r="F54" i="9" s="1"/>
  <c r="F55" i="9" s="1"/>
  <c r="F56" i="9" s="1"/>
  <c r="F57" i="9" s="1"/>
  <c r="F58" i="9" s="1"/>
  <c r="F59" i="9" s="1"/>
  <c r="F60" i="9" s="1"/>
  <c r="F61" i="9" s="1"/>
  <c r="F62" i="9" s="1"/>
  <c r="F63" i="9" s="1"/>
  <c r="F64" i="9" s="1"/>
  <c r="F65" i="9" s="1"/>
  <c r="F66" i="9" s="1"/>
  <c r="F67" i="9" s="1"/>
  <c r="F68" i="9" s="1"/>
  <c r="F69" i="9" s="1"/>
  <c r="F70" i="9" s="1"/>
  <c r="F71" i="9" s="1"/>
  <c r="F72" i="9" s="1"/>
  <c r="F73" i="9" s="1"/>
  <c r="F74" i="9" s="1"/>
  <c r="F75" i="9" s="1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D11" i="9"/>
  <c r="E10" i="9"/>
  <c r="D10" i="9"/>
  <c r="G31" i="4" l="1"/>
  <c r="G33" i="4" s="1"/>
  <c r="G34" i="4" s="1"/>
  <c r="G35" i="4" s="1"/>
  <c r="H35" i="4"/>
  <c r="H37" i="4" s="1"/>
  <c r="E74" i="9"/>
  <c r="E70" i="9"/>
  <c r="E66" i="9"/>
  <c r="E62" i="9"/>
  <c r="E58" i="9"/>
  <c r="E54" i="9"/>
  <c r="E50" i="9"/>
  <c r="E46" i="9"/>
  <c r="E42" i="9"/>
  <c r="E38" i="9"/>
  <c r="E34" i="9"/>
  <c r="E30" i="9"/>
  <c r="E26" i="9"/>
  <c r="E22" i="9"/>
  <c r="E18" i="9"/>
  <c r="E75" i="9"/>
  <c r="E71" i="9"/>
  <c r="E67" i="9"/>
  <c r="E63" i="9"/>
  <c r="E59" i="9"/>
  <c r="E55" i="9"/>
  <c r="E51" i="9"/>
  <c r="E47" i="9"/>
  <c r="E43" i="9"/>
  <c r="E39" i="9"/>
  <c r="E35" i="9"/>
  <c r="E31" i="9"/>
  <c r="E27" i="9"/>
  <c r="E23" i="9"/>
  <c r="E19" i="9"/>
  <c r="E72" i="9"/>
  <c r="E68" i="9"/>
  <c r="E64" i="9"/>
  <c r="E60" i="9"/>
  <c r="E56" i="9"/>
  <c r="E52" i="9"/>
  <c r="E48" i="9"/>
  <c r="E44" i="9"/>
  <c r="E40" i="9"/>
  <c r="E36" i="9"/>
  <c r="E32" i="9"/>
  <c r="E28" i="9"/>
  <c r="E24" i="9"/>
  <c r="E20" i="9"/>
  <c r="E16" i="9"/>
  <c r="E73" i="9"/>
  <c r="E69" i="9"/>
  <c r="E65" i="9"/>
  <c r="E61" i="9"/>
  <c r="E57" i="9"/>
  <c r="E53" i="9"/>
  <c r="E49" i="9"/>
  <c r="E45" i="9"/>
  <c r="E41" i="9"/>
  <c r="E37" i="9"/>
  <c r="E33" i="9"/>
  <c r="E29" i="9"/>
  <c r="E25" i="9"/>
  <c r="E21" i="9"/>
  <c r="E17" i="9"/>
  <c r="C16" i="9"/>
  <c r="G16" i="9" l="1"/>
  <c r="C17" i="9" s="1"/>
  <c r="D16" i="9"/>
  <c r="G17" i="9" l="1"/>
  <c r="C18" i="9" s="1"/>
  <c r="D17" i="9"/>
  <c r="G18" i="9" l="1"/>
  <c r="C19" i="9" s="1"/>
  <c r="D18" i="9"/>
  <c r="G19" i="9" l="1"/>
  <c r="C20" i="9" s="1"/>
  <c r="D19" i="9"/>
  <c r="G20" i="9" l="1"/>
  <c r="C21" i="9" s="1"/>
  <c r="D20" i="9"/>
  <c r="G21" i="9" l="1"/>
  <c r="C22" i="9" s="1"/>
  <c r="D21" i="9"/>
  <c r="G22" i="9" l="1"/>
  <c r="C23" i="9" s="1"/>
  <c r="D22" i="9"/>
  <c r="G23" i="9" l="1"/>
  <c r="C24" i="9" s="1"/>
  <c r="D23" i="9"/>
  <c r="G24" i="9" l="1"/>
  <c r="C25" i="9" s="1"/>
  <c r="D24" i="9"/>
  <c r="G25" i="9" l="1"/>
  <c r="C26" i="9" s="1"/>
  <c r="D25" i="9"/>
  <c r="G26" i="9" l="1"/>
  <c r="C27" i="9" s="1"/>
  <c r="D26" i="9"/>
  <c r="G27" i="9" l="1"/>
  <c r="C28" i="9" s="1"/>
  <c r="D27" i="9"/>
  <c r="G28" i="9" l="1"/>
  <c r="C29" i="9" s="1"/>
  <c r="D28" i="9"/>
  <c r="G29" i="9" l="1"/>
  <c r="C30" i="9" s="1"/>
  <c r="D29" i="9"/>
  <c r="G30" i="9" l="1"/>
  <c r="C31" i="9" s="1"/>
  <c r="D30" i="9"/>
  <c r="G31" i="9" l="1"/>
  <c r="C32" i="9" s="1"/>
  <c r="D31" i="9"/>
  <c r="G32" i="9" l="1"/>
  <c r="C33" i="9" s="1"/>
  <c r="D32" i="9"/>
  <c r="G33" i="9" l="1"/>
  <c r="C34" i="9" s="1"/>
  <c r="D33" i="9"/>
  <c r="G34" i="9" l="1"/>
  <c r="C35" i="9" s="1"/>
  <c r="D34" i="9"/>
  <c r="G35" i="9" l="1"/>
  <c r="C36" i="9" s="1"/>
  <c r="D35" i="9"/>
  <c r="G36" i="9" l="1"/>
  <c r="C37" i="9" s="1"/>
  <c r="D36" i="9"/>
  <c r="G37" i="9" l="1"/>
  <c r="C38" i="9" s="1"/>
  <c r="D37" i="9"/>
  <c r="G38" i="9" l="1"/>
  <c r="C39" i="9" s="1"/>
  <c r="D38" i="9"/>
  <c r="G39" i="9" l="1"/>
  <c r="C40" i="9" s="1"/>
  <c r="D39" i="9"/>
  <c r="G40" i="9" l="1"/>
  <c r="C41" i="9" s="1"/>
  <c r="D40" i="9"/>
  <c r="G41" i="9" l="1"/>
  <c r="C42" i="9" s="1"/>
  <c r="D41" i="9"/>
  <c r="G42" i="9" l="1"/>
  <c r="C43" i="9" s="1"/>
  <c r="D42" i="9"/>
  <c r="G43" i="9" l="1"/>
  <c r="C44" i="9" s="1"/>
  <c r="D43" i="9"/>
  <c r="G44" i="9" l="1"/>
  <c r="C45" i="9" s="1"/>
  <c r="D44" i="9"/>
  <c r="G45" i="9" l="1"/>
  <c r="C46" i="9" s="1"/>
  <c r="D45" i="9"/>
  <c r="G46" i="9" l="1"/>
  <c r="C47" i="9" s="1"/>
  <c r="D46" i="9"/>
  <c r="G47" i="9" l="1"/>
  <c r="C48" i="9" s="1"/>
  <c r="D47" i="9"/>
  <c r="G48" i="9" l="1"/>
  <c r="C49" i="9" s="1"/>
  <c r="D48" i="9"/>
  <c r="G49" i="9" l="1"/>
  <c r="C50" i="9" s="1"/>
  <c r="D49" i="9"/>
  <c r="G50" i="9" l="1"/>
  <c r="C51" i="9" s="1"/>
  <c r="D50" i="9"/>
  <c r="G51" i="9" l="1"/>
  <c r="C52" i="9" s="1"/>
  <c r="D51" i="9"/>
  <c r="G52" i="9" l="1"/>
  <c r="C53" i="9" s="1"/>
  <c r="D52" i="9"/>
  <c r="G53" i="9" l="1"/>
  <c r="C54" i="9" s="1"/>
  <c r="D53" i="9"/>
  <c r="G54" i="9" l="1"/>
  <c r="C55" i="9" s="1"/>
  <c r="D54" i="9"/>
  <c r="G55" i="9" l="1"/>
  <c r="C56" i="9" s="1"/>
  <c r="D55" i="9"/>
  <c r="G56" i="9" l="1"/>
  <c r="C57" i="9" s="1"/>
  <c r="D56" i="9"/>
  <c r="G57" i="9" l="1"/>
  <c r="C58" i="9" s="1"/>
  <c r="D57" i="9"/>
  <c r="G58" i="9" l="1"/>
  <c r="C59" i="9" s="1"/>
  <c r="D58" i="9"/>
  <c r="G59" i="9" l="1"/>
  <c r="C60" i="9" s="1"/>
  <c r="D59" i="9"/>
  <c r="G60" i="9" l="1"/>
  <c r="C61" i="9" s="1"/>
  <c r="D60" i="9"/>
  <c r="G61" i="9" l="1"/>
  <c r="C62" i="9" s="1"/>
  <c r="D61" i="9"/>
  <c r="G62" i="9" l="1"/>
  <c r="C63" i="9" s="1"/>
  <c r="D62" i="9"/>
  <c r="G63" i="9" l="1"/>
  <c r="C64" i="9" s="1"/>
  <c r="D63" i="9"/>
  <c r="G64" i="9" l="1"/>
  <c r="C65" i="9" s="1"/>
  <c r="D64" i="9"/>
  <c r="G65" i="9" l="1"/>
  <c r="C66" i="9" s="1"/>
  <c r="D65" i="9"/>
  <c r="G66" i="9" l="1"/>
  <c r="C67" i="9" s="1"/>
  <c r="D66" i="9"/>
  <c r="G67" i="9" l="1"/>
  <c r="C68" i="9" s="1"/>
  <c r="D67" i="9"/>
  <c r="G68" i="9" l="1"/>
  <c r="C69" i="9" s="1"/>
  <c r="D68" i="9"/>
  <c r="G69" i="9" l="1"/>
  <c r="C70" i="9" s="1"/>
  <c r="D69" i="9"/>
  <c r="G70" i="9" l="1"/>
  <c r="C71" i="9" s="1"/>
  <c r="D70" i="9"/>
  <c r="G71" i="9" l="1"/>
  <c r="C72" i="9" s="1"/>
  <c r="D71" i="9"/>
  <c r="G72" i="9" l="1"/>
  <c r="C73" i="9" s="1"/>
  <c r="D72" i="9"/>
  <c r="G73" i="9" l="1"/>
  <c r="C74" i="9" s="1"/>
  <c r="D73" i="9"/>
  <c r="D74" i="9" l="1"/>
  <c r="G74" i="9"/>
  <c r="C75" i="9" s="1"/>
  <c r="G75" i="9" l="1"/>
  <c r="D75" i="9"/>
  <c r="F13" i="4" l="1"/>
  <c r="E10" i="8" l="1"/>
  <c r="D11" i="8" l="1"/>
  <c r="D10" i="8"/>
  <c r="E9" i="8"/>
  <c r="E11" i="8" s="1"/>
  <c r="A16" i="8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M8" i="8"/>
  <c r="M7" i="8"/>
  <c r="M6" i="8"/>
  <c r="M5" i="8"/>
  <c r="M4" i="8"/>
  <c r="C16" i="8" l="1"/>
  <c r="F16" i="8" l="1"/>
  <c r="D16" i="8"/>
  <c r="F17" i="8" l="1"/>
  <c r="E16" i="8"/>
  <c r="G16" i="8" s="1"/>
  <c r="C17" i="8" s="1"/>
  <c r="D17" i="8" l="1"/>
  <c r="E17" i="8" s="1"/>
  <c r="G17" i="8" s="1"/>
  <c r="C18" i="8" s="1"/>
  <c r="F18" i="8"/>
  <c r="D18" i="8" l="1"/>
  <c r="E18" i="8" s="1"/>
  <c r="G18" i="8" s="1"/>
  <c r="C19" i="8" s="1"/>
  <c r="F19" i="8"/>
  <c r="D19" i="8" l="1"/>
  <c r="E19" i="8" s="1"/>
  <c r="G19" i="8" s="1"/>
  <c r="C20" i="8" s="1"/>
  <c r="F20" i="8"/>
  <c r="D20" i="8" l="1"/>
  <c r="E20" i="8" s="1"/>
  <c r="G20" i="8" s="1"/>
  <c r="C21" i="8" s="1"/>
  <c r="F21" i="8"/>
  <c r="D21" i="8" l="1"/>
  <c r="E21" i="8" s="1"/>
  <c r="G21" i="8" s="1"/>
  <c r="C22" i="8" s="1"/>
  <c r="F22" i="8"/>
  <c r="D22" i="8" l="1"/>
  <c r="E22" i="8" s="1"/>
  <c r="G22" i="8" s="1"/>
  <c r="C23" i="8" s="1"/>
  <c r="F23" i="8"/>
  <c r="D23" i="8" l="1"/>
  <c r="E23" i="8" s="1"/>
  <c r="G23" i="8" s="1"/>
  <c r="C24" i="8" s="1"/>
  <c r="F24" i="8"/>
  <c r="D24" i="8" l="1"/>
  <c r="E24" i="8" s="1"/>
  <c r="G24" i="8" s="1"/>
  <c r="C25" i="8" s="1"/>
  <c r="F25" i="8"/>
  <c r="D25" i="8" l="1"/>
  <c r="E25" i="8" s="1"/>
  <c r="G25" i="8" s="1"/>
  <c r="C26" i="8" s="1"/>
  <c r="F26" i="8"/>
  <c r="D26" i="8" l="1"/>
  <c r="E26" i="8" s="1"/>
  <c r="G26" i="8" s="1"/>
  <c r="C27" i="8" s="1"/>
  <c r="F27" i="8"/>
  <c r="D27" i="8" l="1"/>
  <c r="E27" i="8" s="1"/>
  <c r="G27" i="8" s="1"/>
  <c r="C28" i="8" s="1"/>
  <c r="F28" i="8"/>
  <c r="D28" i="8" l="1"/>
  <c r="E28" i="8" s="1"/>
  <c r="G28" i="8" s="1"/>
  <c r="C29" i="8" s="1"/>
  <c r="F29" i="8"/>
  <c r="D29" i="8" l="1"/>
  <c r="E29" i="8" s="1"/>
  <c r="G29" i="8" s="1"/>
  <c r="C30" i="8" s="1"/>
  <c r="F30" i="8"/>
  <c r="D30" i="8" l="1"/>
  <c r="F31" i="8"/>
  <c r="E30" i="8"/>
  <c r="G30" i="8" s="1"/>
  <c r="C31" i="8" s="1"/>
  <c r="D31" i="8" l="1"/>
  <c r="E31" i="8" s="1"/>
  <c r="G31" i="8" s="1"/>
  <c r="C32" i="8" s="1"/>
  <c r="F32" i="8"/>
  <c r="D32" i="8" l="1"/>
  <c r="E32" i="8" s="1"/>
  <c r="G32" i="8" s="1"/>
  <c r="C33" i="8" s="1"/>
  <c r="F33" i="8"/>
  <c r="D33" i="8" l="1"/>
  <c r="E33" i="8" s="1"/>
  <c r="G33" i="8" s="1"/>
  <c r="C34" i="8" s="1"/>
  <c r="F34" i="8"/>
  <c r="D34" i="8" l="1"/>
  <c r="E34" i="8" s="1"/>
  <c r="G34" i="8" s="1"/>
  <c r="C35" i="8" s="1"/>
  <c r="F35" i="8"/>
  <c r="D35" i="8" l="1"/>
  <c r="E35" i="8" s="1"/>
  <c r="G35" i="8" s="1"/>
  <c r="C36" i="8" s="1"/>
  <c r="F36" i="8"/>
  <c r="D36" i="8" l="1"/>
  <c r="E36" i="8" s="1"/>
  <c r="G36" i="8" s="1"/>
  <c r="C37" i="8" s="1"/>
  <c r="F37" i="8"/>
  <c r="D37" i="8" l="1"/>
  <c r="E37" i="8" s="1"/>
  <c r="G37" i="8" s="1"/>
  <c r="C38" i="8" s="1"/>
  <c r="F38" i="8"/>
  <c r="D38" i="8" l="1"/>
  <c r="E38" i="8" s="1"/>
  <c r="G38" i="8" s="1"/>
  <c r="C39" i="8" s="1"/>
  <c r="F39" i="8"/>
  <c r="D39" i="8" l="1"/>
  <c r="E39" i="8" s="1"/>
  <c r="G39" i="8" s="1"/>
  <c r="C40" i="8" s="1"/>
  <c r="F40" i="8"/>
  <c r="D40" i="8" l="1"/>
  <c r="E40" i="8" s="1"/>
  <c r="G40" i="8" s="1"/>
  <c r="C41" i="8" s="1"/>
  <c r="F41" i="8"/>
  <c r="D41" i="8" l="1"/>
  <c r="E41" i="8" s="1"/>
  <c r="G41" i="8" s="1"/>
  <c r="C42" i="8" s="1"/>
  <c r="F42" i="8"/>
  <c r="D42" i="8" l="1"/>
  <c r="E42" i="8" s="1"/>
  <c r="G42" i="8" s="1"/>
  <c r="C43" i="8" s="1"/>
  <c r="F43" i="8"/>
  <c r="D43" i="8" l="1"/>
  <c r="E43" i="8" s="1"/>
  <c r="G43" i="8" s="1"/>
  <c r="C44" i="8" s="1"/>
  <c r="F44" i="8"/>
  <c r="D44" i="8" l="1"/>
  <c r="E44" i="8" s="1"/>
  <c r="G44" i="8" s="1"/>
  <c r="C45" i="8" s="1"/>
  <c r="F45" i="8"/>
  <c r="D45" i="8" l="1"/>
  <c r="E45" i="8" s="1"/>
  <c r="G45" i="8" s="1"/>
  <c r="C46" i="8" s="1"/>
  <c r="F46" i="8"/>
  <c r="D46" i="8" l="1"/>
  <c r="E46" i="8" s="1"/>
  <c r="G46" i="8" s="1"/>
  <c r="C47" i="8" s="1"/>
  <c r="F47" i="8"/>
  <c r="D47" i="8" l="1"/>
  <c r="E47" i="8" s="1"/>
  <c r="G47" i="8" s="1"/>
  <c r="C48" i="8" s="1"/>
  <c r="F48" i="8"/>
  <c r="D48" i="8" l="1"/>
  <c r="E48" i="8" s="1"/>
  <c r="G48" i="8" s="1"/>
  <c r="C49" i="8" s="1"/>
  <c r="F49" i="8"/>
  <c r="D49" i="8" l="1"/>
  <c r="E49" i="8" s="1"/>
  <c r="G49" i="8" s="1"/>
  <c r="C50" i="8" s="1"/>
  <c r="F50" i="8"/>
  <c r="D50" i="8" l="1"/>
  <c r="E50" i="8" s="1"/>
  <c r="G50" i="8" s="1"/>
  <c r="C51" i="8" s="1"/>
  <c r="F51" i="8"/>
  <c r="D51" i="8" l="1"/>
  <c r="E51" i="8" s="1"/>
  <c r="G51" i="8" s="1"/>
  <c r="C52" i="8" s="1"/>
  <c r="F52" i="8"/>
  <c r="D52" i="8" l="1"/>
  <c r="E52" i="8" s="1"/>
  <c r="G52" i="8" s="1"/>
  <c r="C53" i="8" s="1"/>
  <c r="F53" i="8"/>
  <c r="D53" i="8" l="1"/>
  <c r="E53" i="8" s="1"/>
  <c r="G53" i="8" s="1"/>
  <c r="C54" i="8" s="1"/>
  <c r="F54" i="8"/>
  <c r="D54" i="8" l="1"/>
  <c r="E54" i="8" s="1"/>
  <c r="G54" i="8" s="1"/>
  <c r="C55" i="8" s="1"/>
  <c r="F55" i="8"/>
  <c r="D55" i="8" l="1"/>
  <c r="E55" i="8" s="1"/>
  <c r="G55" i="8" s="1"/>
  <c r="C56" i="8" s="1"/>
  <c r="F56" i="8"/>
  <c r="D56" i="8" l="1"/>
  <c r="E56" i="8" s="1"/>
  <c r="G56" i="8" s="1"/>
  <c r="C57" i="8" s="1"/>
  <c r="F57" i="8"/>
  <c r="D57" i="8" l="1"/>
  <c r="E57" i="8" s="1"/>
  <c r="G57" i="8" s="1"/>
  <c r="C58" i="8" s="1"/>
  <c r="F58" i="8"/>
  <c r="D58" i="8" l="1"/>
  <c r="E58" i="8" s="1"/>
  <c r="G58" i="8" s="1"/>
  <c r="C59" i="8" s="1"/>
  <c r="F59" i="8"/>
  <c r="D59" i="8" l="1"/>
  <c r="E59" i="8" s="1"/>
  <c r="G59" i="8" s="1"/>
  <c r="C60" i="8" s="1"/>
  <c r="F60" i="8"/>
  <c r="D60" i="8" l="1"/>
  <c r="E60" i="8" s="1"/>
  <c r="G60" i="8" s="1"/>
  <c r="C61" i="8" s="1"/>
  <c r="F61" i="8"/>
  <c r="D61" i="8" l="1"/>
  <c r="E61" i="8" s="1"/>
  <c r="G61" i="8" s="1"/>
  <c r="C62" i="8" s="1"/>
  <c r="F62" i="8"/>
  <c r="D62" i="8" l="1"/>
  <c r="E62" i="8" s="1"/>
  <c r="G62" i="8" s="1"/>
  <c r="C63" i="8" s="1"/>
  <c r="F63" i="8"/>
  <c r="D63" i="8" l="1"/>
  <c r="E63" i="8" s="1"/>
  <c r="G63" i="8" s="1"/>
  <c r="C64" i="8" s="1"/>
  <c r="F64" i="8"/>
  <c r="D64" i="8" l="1"/>
  <c r="E64" i="8" s="1"/>
  <c r="G64" i="8" s="1"/>
  <c r="C65" i="8" s="1"/>
  <c r="F65" i="8"/>
  <c r="D65" i="8" l="1"/>
  <c r="E65" i="8" s="1"/>
  <c r="G65" i="8" s="1"/>
  <c r="C66" i="8" s="1"/>
  <c r="F66" i="8"/>
  <c r="D66" i="8" l="1"/>
  <c r="E66" i="8" s="1"/>
  <c r="G66" i="8" s="1"/>
  <c r="C67" i="8" s="1"/>
  <c r="F67" i="8"/>
  <c r="D67" i="8" l="1"/>
  <c r="E67" i="8" s="1"/>
  <c r="G67" i="8" s="1"/>
  <c r="C68" i="8" s="1"/>
  <c r="F68" i="8"/>
  <c r="D68" i="8" l="1"/>
  <c r="E68" i="8" s="1"/>
  <c r="G68" i="8" s="1"/>
  <c r="C69" i="8" s="1"/>
  <c r="F69" i="8"/>
  <c r="D69" i="8" l="1"/>
  <c r="E69" i="8" s="1"/>
  <c r="G69" i="8" s="1"/>
  <c r="C70" i="8" s="1"/>
  <c r="F70" i="8"/>
  <c r="D70" i="8" l="1"/>
  <c r="E70" i="8" s="1"/>
  <c r="G70" i="8" s="1"/>
  <c r="C71" i="8" s="1"/>
  <c r="F71" i="8"/>
  <c r="D71" i="8" l="1"/>
  <c r="E71" i="8" s="1"/>
  <c r="G71" i="8" s="1"/>
  <c r="C72" i="8" s="1"/>
  <c r="F72" i="8"/>
  <c r="D72" i="8" l="1"/>
  <c r="E72" i="8" s="1"/>
  <c r="G72" i="8" s="1"/>
  <c r="C73" i="8" s="1"/>
  <c r="F73" i="8"/>
  <c r="D73" i="8" l="1"/>
  <c r="E73" i="8" s="1"/>
  <c r="G73" i="8" s="1"/>
  <c r="C74" i="8" s="1"/>
  <c r="F74" i="8"/>
  <c r="D74" i="8" l="1"/>
  <c r="E74" i="8" s="1"/>
  <c r="G74" i="8" s="1"/>
  <c r="C75" i="8" s="1"/>
  <c r="F75" i="8"/>
  <c r="D75" i="8" l="1"/>
  <c r="E75" i="8" s="1"/>
  <c r="G75" i="8" s="1"/>
  <c r="C76" i="8" s="1"/>
  <c r="F76" i="8"/>
  <c r="D76" i="8" l="1"/>
  <c r="E76" i="8" s="1"/>
  <c r="G76" i="8" s="1"/>
  <c r="C77" i="8" s="1"/>
  <c r="F77" i="8"/>
  <c r="D77" i="8" l="1"/>
  <c r="E77" i="8" s="1"/>
  <c r="G77" i="8" s="1"/>
  <c r="C78" i="8" s="1"/>
  <c r="F78" i="8"/>
  <c r="D78" i="8" l="1"/>
  <c r="E78" i="8" s="1"/>
  <c r="G78" i="8" s="1"/>
  <c r="C79" i="8" s="1"/>
  <c r="F79" i="8"/>
  <c r="D79" i="8" l="1"/>
  <c r="F80" i="8"/>
  <c r="E79" i="8"/>
  <c r="G79" i="8" s="1"/>
  <c r="C80" i="8" s="1"/>
  <c r="D80" i="8" l="1"/>
  <c r="E80" i="8" s="1"/>
  <c r="G80" i="8" s="1"/>
  <c r="C81" i="8" s="1"/>
  <c r="F81" i="8"/>
  <c r="D81" i="8" l="1"/>
  <c r="E81" i="8" s="1"/>
  <c r="G81" i="8" s="1"/>
  <c r="C82" i="8" s="1"/>
  <c r="F82" i="8"/>
  <c r="D82" i="8" l="1"/>
  <c r="E82" i="8" s="1"/>
  <c r="G82" i="8" s="1"/>
  <c r="C83" i="8" s="1"/>
  <c r="F83" i="8"/>
  <c r="D83" i="8" l="1"/>
  <c r="E83" i="8" s="1"/>
  <c r="G83" i="8" s="1"/>
  <c r="C84" i="8" s="1"/>
  <c r="F84" i="8"/>
  <c r="D84" i="8" l="1"/>
  <c r="E84" i="8" s="1"/>
  <c r="G84" i="8" s="1"/>
  <c r="C85" i="8" s="1"/>
  <c r="F85" i="8"/>
  <c r="D85" i="8" l="1"/>
  <c r="E85" i="8" s="1"/>
  <c r="G85" i="8" s="1"/>
  <c r="C86" i="8" s="1"/>
  <c r="F86" i="8"/>
  <c r="D86" i="8" l="1"/>
  <c r="E86" i="8" s="1"/>
  <c r="G86" i="8" s="1"/>
  <c r="C87" i="8" s="1"/>
  <c r="F87" i="8"/>
  <c r="D87" i="8" l="1"/>
  <c r="E87" i="8" s="1"/>
  <c r="G87" i="8" s="1"/>
  <c r="C88" i="8" s="1"/>
  <c r="F88" i="8"/>
  <c r="D88" i="8" l="1"/>
  <c r="E88" i="8" s="1"/>
  <c r="G88" i="8" s="1"/>
  <c r="C89" i="8" s="1"/>
  <c r="F89" i="8"/>
  <c r="D89" i="8" l="1"/>
  <c r="E89" i="8" s="1"/>
  <c r="G89" i="8" s="1"/>
  <c r="C90" i="8" s="1"/>
  <c r="F90" i="8"/>
  <c r="D90" i="8" l="1"/>
  <c r="E90" i="8" s="1"/>
  <c r="G90" i="8" s="1"/>
  <c r="C91" i="8" s="1"/>
  <c r="F91" i="8"/>
  <c r="D91" i="8" l="1"/>
  <c r="E91" i="8" s="1"/>
  <c r="G91" i="8" s="1"/>
  <c r="C92" i="8" s="1"/>
  <c r="F92" i="8"/>
  <c r="D92" i="8" l="1"/>
  <c r="E92" i="8" s="1"/>
  <c r="G92" i="8" s="1"/>
  <c r="C93" i="8" s="1"/>
  <c r="F93" i="8"/>
  <c r="D93" i="8" l="1"/>
  <c r="E93" i="8" s="1"/>
  <c r="G93" i="8" s="1"/>
  <c r="C94" i="8" s="1"/>
  <c r="F94" i="8"/>
  <c r="D94" i="8" l="1"/>
  <c r="E94" i="8" s="1"/>
  <c r="G94" i="8" s="1"/>
  <c r="C95" i="8" s="1"/>
  <c r="F95" i="8"/>
  <c r="D95" i="8" l="1"/>
  <c r="E95" i="8" s="1"/>
  <c r="G95" i="8" s="1"/>
  <c r="C96" i="8" s="1"/>
  <c r="F96" i="8"/>
  <c r="D96" i="8" l="1"/>
  <c r="E96" i="8" s="1"/>
  <c r="G96" i="8" s="1"/>
  <c r="C97" i="8" s="1"/>
  <c r="F97" i="8"/>
  <c r="D97" i="8" l="1"/>
  <c r="E97" i="8" s="1"/>
  <c r="G97" i="8" s="1"/>
  <c r="C98" i="8" s="1"/>
  <c r="F98" i="8"/>
  <c r="D98" i="8" l="1"/>
  <c r="E98" i="8" s="1"/>
  <c r="G98" i="8" s="1"/>
  <c r="C99" i="8" s="1"/>
  <c r="F99" i="8"/>
  <c r="D99" i="8" l="1"/>
  <c r="E99" i="8" s="1"/>
  <c r="G99" i="8" s="1"/>
  <c r="F27" i="4" l="1"/>
  <c r="F28" i="4"/>
  <c r="F29" i="4"/>
  <c r="F30" i="4"/>
  <c r="F25" i="4"/>
  <c r="F19" i="4"/>
  <c r="F20" i="4"/>
  <c r="F21" i="4"/>
  <c r="F18" i="4"/>
  <c r="F17" i="4"/>
  <c r="E17" i="4" s="1"/>
  <c r="F14" i="4"/>
  <c r="F31" i="4" l="1"/>
  <c r="A16" i="6" l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E10" i="6"/>
  <c r="E17" i="6" s="1"/>
  <c r="D10" i="6"/>
  <c r="D11" i="6" s="1"/>
  <c r="C16" i="6" l="1"/>
  <c r="D16" i="6" s="1"/>
  <c r="E74" i="6"/>
  <c r="E72" i="6"/>
  <c r="E70" i="6"/>
  <c r="E68" i="6"/>
  <c r="E66" i="6"/>
  <c r="E64" i="6"/>
  <c r="E62" i="6"/>
  <c r="E60" i="6"/>
  <c r="E58" i="6"/>
  <c r="E56" i="6"/>
  <c r="E54" i="6"/>
  <c r="E52" i="6"/>
  <c r="E50" i="6"/>
  <c r="E48" i="6"/>
  <c r="E46" i="6"/>
  <c r="E44" i="6"/>
  <c r="E42" i="6"/>
  <c r="E40" i="6"/>
  <c r="E38" i="6"/>
  <c r="E36" i="6"/>
  <c r="E34" i="6"/>
  <c r="E32" i="6"/>
  <c r="E30" i="6"/>
  <c r="E28" i="6"/>
  <c r="E26" i="6"/>
  <c r="E24" i="6"/>
  <c r="E22" i="6"/>
  <c r="E20" i="6"/>
  <c r="E75" i="6"/>
  <c r="E73" i="6"/>
  <c r="E71" i="6"/>
  <c r="E69" i="6"/>
  <c r="E67" i="6"/>
  <c r="E65" i="6"/>
  <c r="E63" i="6"/>
  <c r="E61" i="6"/>
  <c r="E59" i="6"/>
  <c r="E57" i="6"/>
  <c r="E55" i="6"/>
  <c r="E53" i="6"/>
  <c r="E51" i="6"/>
  <c r="E49" i="6"/>
  <c r="E47" i="6"/>
  <c r="E45" i="6"/>
  <c r="E43" i="6"/>
  <c r="E41" i="6"/>
  <c r="E39" i="6"/>
  <c r="E37" i="6"/>
  <c r="E35" i="6"/>
  <c r="E33" i="6"/>
  <c r="E31" i="6"/>
  <c r="E29" i="6"/>
  <c r="E27" i="6"/>
  <c r="E25" i="6"/>
  <c r="E23" i="6"/>
  <c r="E21" i="6"/>
  <c r="E19" i="6"/>
  <c r="E16" i="6"/>
  <c r="G16" i="6" s="1"/>
  <c r="C17" i="6" s="1"/>
  <c r="E18" i="6"/>
  <c r="F16" i="6"/>
  <c r="E16" i="4"/>
  <c r="F16" i="4" s="1"/>
  <c r="F17" i="6" l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F73" i="6" s="1"/>
  <c r="F74" i="6" s="1"/>
  <c r="F75" i="6" s="1"/>
  <c r="E31" i="4"/>
  <c r="D17" i="6"/>
  <c r="G17" i="6"/>
  <c r="C18" i="6" s="1"/>
  <c r="G18" i="6" l="1"/>
  <c r="C19" i="6" s="1"/>
  <c r="D18" i="6"/>
  <c r="G19" i="6" l="1"/>
  <c r="C20" i="6" s="1"/>
  <c r="D19" i="6"/>
  <c r="F22" i="4" l="1"/>
  <c r="F33" i="4" s="1"/>
  <c r="E22" i="4"/>
  <c r="E33" i="4" s="1"/>
  <c r="E34" i="4" s="1"/>
  <c r="E35" i="4" s="1"/>
  <c r="G20" i="6"/>
  <c r="C21" i="6" s="1"/>
  <c r="D20" i="6"/>
  <c r="F36" i="4" l="1"/>
  <c r="F34" i="4"/>
  <c r="F35" i="4" s="1"/>
  <c r="F37" i="4" s="1"/>
  <c r="G21" i="6"/>
  <c r="C22" i="6" s="1"/>
  <c r="D21" i="6"/>
  <c r="G22" i="6" l="1"/>
  <c r="C23" i="6" s="1"/>
  <c r="D22" i="6"/>
  <c r="G23" i="6" l="1"/>
  <c r="C24" i="6" s="1"/>
  <c r="D23" i="6"/>
  <c r="G24" i="6" l="1"/>
  <c r="C25" i="6" s="1"/>
  <c r="D24" i="6"/>
  <c r="G25" i="6" l="1"/>
  <c r="C26" i="6" s="1"/>
  <c r="D25" i="6"/>
  <c r="G26" i="6" l="1"/>
  <c r="C27" i="6" s="1"/>
  <c r="D26" i="6"/>
  <c r="G27" i="6" l="1"/>
  <c r="C28" i="6" s="1"/>
  <c r="D27" i="6"/>
  <c r="G28" i="6" l="1"/>
  <c r="C29" i="6" s="1"/>
  <c r="D28" i="6"/>
  <c r="G29" i="6" l="1"/>
  <c r="C30" i="6" s="1"/>
  <c r="D29" i="6"/>
  <c r="D30" i="6" l="1"/>
  <c r="G30" i="6"/>
  <c r="C31" i="6" s="1"/>
  <c r="G31" i="6" l="1"/>
  <c r="C32" i="6" s="1"/>
  <c r="D31" i="6"/>
  <c r="D32" i="6" l="1"/>
  <c r="G32" i="6"/>
  <c r="C33" i="6" s="1"/>
  <c r="G33" i="6" l="1"/>
  <c r="C34" i="6" s="1"/>
  <c r="D33" i="6"/>
  <c r="D34" i="6" l="1"/>
  <c r="G34" i="6"/>
  <c r="C35" i="6" s="1"/>
  <c r="G35" i="6" l="1"/>
  <c r="C36" i="6" s="1"/>
  <c r="D35" i="6"/>
  <c r="D36" i="6" l="1"/>
  <c r="G36" i="6"/>
  <c r="C37" i="6" s="1"/>
  <c r="G37" i="6" l="1"/>
  <c r="C38" i="6" s="1"/>
  <c r="D37" i="6"/>
  <c r="D38" i="6" l="1"/>
  <c r="G38" i="6"/>
  <c r="C39" i="6" s="1"/>
  <c r="G39" i="6" l="1"/>
  <c r="C40" i="6" s="1"/>
  <c r="D39" i="6"/>
  <c r="D40" i="6" l="1"/>
  <c r="G40" i="6"/>
  <c r="C41" i="6" s="1"/>
  <c r="G41" i="6" l="1"/>
  <c r="C42" i="6" s="1"/>
  <c r="D41" i="6"/>
  <c r="D42" i="6" l="1"/>
  <c r="G42" i="6"/>
  <c r="C43" i="6" s="1"/>
  <c r="G43" i="6" l="1"/>
  <c r="C44" i="6" s="1"/>
  <c r="D43" i="6"/>
  <c r="D44" i="6" l="1"/>
  <c r="G44" i="6"/>
  <c r="C45" i="6" s="1"/>
  <c r="G45" i="6" l="1"/>
  <c r="C46" i="6" s="1"/>
  <c r="D45" i="6"/>
  <c r="D46" i="6" l="1"/>
  <c r="G46" i="6"/>
  <c r="C47" i="6" s="1"/>
  <c r="G47" i="6" l="1"/>
  <c r="C48" i="6" s="1"/>
  <c r="D47" i="6"/>
  <c r="D48" i="6" l="1"/>
  <c r="G48" i="6"/>
  <c r="C49" i="6" s="1"/>
  <c r="G49" i="6" l="1"/>
  <c r="C50" i="6" s="1"/>
  <c r="D49" i="6"/>
  <c r="D50" i="6" l="1"/>
  <c r="G50" i="6"/>
  <c r="C51" i="6" s="1"/>
  <c r="G51" i="6" l="1"/>
  <c r="C52" i="6" s="1"/>
  <c r="D51" i="6"/>
  <c r="D52" i="6" l="1"/>
  <c r="G52" i="6"/>
  <c r="C53" i="6" s="1"/>
  <c r="G53" i="6" l="1"/>
  <c r="C54" i="6" s="1"/>
  <c r="D53" i="6"/>
  <c r="D54" i="6" l="1"/>
  <c r="G54" i="6"/>
  <c r="C55" i="6" s="1"/>
  <c r="G55" i="6" l="1"/>
  <c r="C56" i="6" s="1"/>
  <c r="D55" i="6"/>
  <c r="D56" i="6" l="1"/>
  <c r="G56" i="6"/>
  <c r="C57" i="6" s="1"/>
  <c r="G57" i="6" l="1"/>
  <c r="C58" i="6" s="1"/>
  <c r="D57" i="6"/>
  <c r="D58" i="6" l="1"/>
  <c r="G58" i="6"/>
  <c r="C59" i="6" s="1"/>
  <c r="G59" i="6" l="1"/>
  <c r="C60" i="6" s="1"/>
  <c r="D59" i="6"/>
  <c r="D60" i="6" l="1"/>
  <c r="G60" i="6"/>
  <c r="C61" i="6" s="1"/>
  <c r="G61" i="6" l="1"/>
  <c r="C62" i="6" s="1"/>
  <c r="D61" i="6"/>
  <c r="D62" i="6" l="1"/>
  <c r="G62" i="6"/>
  <c r="C63" i="6" s="1"/>
  <c r="G63" i="6" l="1"/>
  <c r="C64" i="6" s="1"/>
  <c r="D63" i="6"/>
  <c r="D64" i="6" l="1"/>
  <c r="G64" i="6"/>
  <c r="C65" i="6" s="1"/>
  <c r="G65" i="6" l="1"/>
  <c r="C66" i="6" s="1"/>
  <c r="D65" i="6"/>
  <c r="D66" i="6" l="1"/>
  <c r="G66" i="6"/>
  <c r="C67" i="6" s="1"/>
  <c r="G67" i="6" l="1"/>
  <c r="C68" i="6" s="1"/>
  <c r="D67" i="6"/>
  <c r="D68" i="6" l="1"/>
  <c r="G68" i="6"/>
  <c r="C69" i="6" s="1"/>
  <c r="G69" i="6" l="1"/>
  <c r="C70" i="6" s="1"/>
  <c r="D69" i="6"/>
  <c r="D70" i="6" l="1"/>
  <c r="G70" i="6"/>
  <c r="C71" i="6" s="1"/>
  <c r="G71" i="6" l="1"/>
  <c r="C72" i="6" s="1"/>
  <c r="D71" i="6"/>
  <c r="D72" i="6" l="1"/>
  <c r="G72" i="6"/>
  <c r="C73" i="6" s="1"/>
  <c r="G73" i="6" l="1"/>
  <c r="C74" i="6" s="1"/>
  <c r="D73" i="6"/>
  <c r="D74" i="6" l="1"/>
  <c r="G74" i="6"/>
  <c r="C75" i="6" s="1"/>
  <c r="D75" i="6" l="1"/>
</calcChain>
</file>

<file path=xl/sharedStrings.xml><?xml version="1.0" encoding="utf-8"?>
<sst xmlns="http://schemas.openxmlformats.org/spreadsheetml/2006/main" count="130" uniqueCount="78">
  <si>
    <t>Tehnohooldus</t>
  </si>
  <si>
    <t>Omanikukohustused</t>
  </si>
  <si>
    <t>Elektrienergia</t>
  </si>
  <si>
    <t>Küte (soojusenergia)</t>
  </si>
  <si>
    <t>Vesi ja kanalisatsioon</t>
  </si>
  <si>
    <t>Üürileandja:</t>
  </si>
  <si>
    <t>(allkirjastatud digitaalselt)</t>
  </si>
  <si>
    <t>summa kuus</t>
  </si>
  <si>
    <t>Käibemaks</t>
  </si>
  <si>
    <t>Üürnik</t>
  </si>
  <si>
    <t>Üüripinna aadress</t>
  </si>
  <si>
    <t>ÜÜR KOKKU</t>
  </si>
  <si>
    <t>Kinnisvara haldamine (haldusteenus)</t>
  </si>
  <si>
    <t>Territoorium</t>
  </si>
  <si>
    <t>KÕRVALTEENUSTE TASUD KOKKU</t>
  </si>
  <si>
    <t>ÜÜR JA KÕRVALTEENUSTE TASUD KOOS KÄIBEMAKSUGA (kuus)</t>
  </si>
  <si>
    <t xml:space="preserve">Üüriteenused ja üür  </t>
  </si>
  <si>
    <t>Kõrvalteenused ja kõrvalteenuste tasud</t>
  </si>
  <si>
    <t>Üür ja kõrvalteenuste tasud kokku ilma käibemaksuta (kuus)</t>
  </si>
  <si>
    <t xml:space="preserve">Remonttööd </t>
  </si>
  <si>
    <t>Tarbimisteenused</t>
  </si>
  <si>
    <t>ÜÜR JA KÕRVALTEENUSTE TASUD KÄIBEMAKSUTA (perioodil)</t>
  </si>
  <si>
    <t>ÜÜR JA KÕRVALTEENUSTE TASUD KOOS KÄIBEMAKSUGA (perioodil)</t>
  </si>
  <si>
    <t>Heakord</t>
  </si>
  <si>
    <t>ei muutu</t>
  </si>
  <si>
    <t>teenuse hinna muutus</t>
  </si>
  <si>
    <t xml:space="preserve"> </t>
  </si>
  <si>
    <t>Muutmise alus</t>
  </si>
  <si>
    <t>Üüripind (hooned) kolm lepingut kokku</t>
  </si>
  <si>
    <t>Netoüür/kapitalikomponent</t>
  </si>
  <si>
    <t>Politsei- ja Piirivalveamet</t>
  </si>
  <si>
    <t>Maksete algus</t>
  </si>
  <si>
    <t>Maksete arv</t>
  </si>
  <si>
    <t>kuud</t>
  </si>
  <si>
    <t>EUR (km-ta)</t>
  </si>
  <si>
    <t>Üürniku osakaal</t>
  </si>
  <si>
    <t>Kapitali algväärtus</t>
  </si>
  <si>
    <t>Kapitali lõppväärtus</t>
  </si>
  <si>
    <t>Kapitali tulumäär 2017 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</si>
  <si>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</si>
  <si>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</si>
  <si>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</si>
  <si>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</si>
  <si>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</si>
  <si>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</si>
  <si>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</si>
  <si>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>Lisa 3 üürilepingule nr Ü13459/17</t>
  </si>
  <si>
    <t>Üürnik:</t>
  </si>
  <si>
    <t>Tugiteenused (720, 740)</t>
  </si>
  <si>
    <r>
      <t>m</t>
    </r>
    <r>
      <rPr>
        <vertAlign val="superscript"/>
        <sz val="11"/>
        <color indexed="8"/>
        <rFont val="Calibri"/>
        <family val="1"/>
        <charset val="186"/>
      </rPr>
      <t>2</t>
    </r>
  </si>
  <si>
    <r>
      <t>EUR/m</t>
    </r>
    <r>
      <rPr>
        <vertAlign val="superscript"/>
        <sz val="11"/>
        <color indexed="8"/>
        <rFont val="Calibri"/>
        <family val="1"/>
        <charset val="186"/>
      </rPr>
      <t>2</t>
    </r>
  </si>
  <si>
    <t>Remonttööd (sisustus)</t>
  </si>
  <si>
    <t>Sadama tn 26, Kärdla</t>
  </si>
  <si>
    <t xml:space="preserve">Kapitalikomponendi annuiteetmaksegraafik - Sadama tn 26, Kärdla </t>
  </si>
  <si>
    <t>12 kuud</t>
  </si>
  <si>
    <t>Pisiparendus</t>
  </si>
  <si>
    <t>Kapitali tulumäär 2018 I pa</t>
  </si>
  <si>
    <t>Kapitalikomponent (lisa 6.1 alusel)</t>
  </si>
  <si>
    <t>Märkused</t>
  </si>
  <si>
    <t>Kapitalikomponendi annuiteetmaksegraafik - Sadama tn 26, Kärdla linn</t>
  </si>
  <si>
    <t>indekseerimine 31.dets THI, koefitsient 1, max 3%</t>
  </si>
  <si>
    <t>tasumine tegeliku kulu alusel, esitatud kuluprognoos</t>
  </si>
  <si>
    <t>teenuse hinna, tarbimise muutus</t>
  </si>
  <si>
    <t>tasumine 01.01.2020 - 31.12.2024</t>
  </si>
  <si>
    <t>Üüripind</t>
  </si>
  <si>
    <t>üürnik 1</t>
  </si>
  <si>
    <t>üürnik 2</t>
  </si>
  <si>
    <t>üürnik 3</t>
  </si>
  <si>
    <t>üürnik 4</t>
  </si>
  <si>
    <t>üürnik 5</t>
  </si>
  <si>
    <t>Kokku:</t>
  </si>
  <si>
    <t>Kinnistu jääkmaksumus 31.12.2020</t>
  </si>
  <si>
    <t>Kapitalikomponent (lisa 6.2 alusel)</t>
  </si>
  <si>
    <t>tasumine 01.01.2021 - 31.12.2025</t>
  </si>
  <si>
    <t>Kapitali tulumäär 2020 I pa</t>
  </si>
  <si>
    <t>01.01.2021 - 31.12.2021</t>
  </si>
  <si>
    <t>01.01.2022 - 31.12.2022</t>
  </si>
  <si>
    <t>Üür ja kõrvalteenuste tasu 01.01.2021 - 31.12.2022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</si>
</sst>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0.0"/>
    <numFmt numFmtId="166" formatCode="0.0%"/>
    <numFmt numFmtId="167" formatCode="d&quot;.&quot;mm&quot;.&quot;yyyy"/>
    <numFmt numFmtId="168" formatCode="0.000%"/>
    <numFmt numFmtId="169" formatCode="#,##0.00&quot; &quot;;[Red]&quot;-&quot;#,##0.00&quot; &quot;"/>
    <numFmt numFmtId="170" formatCode="0.000000000000000000%"/>
  </numFmts>
  <fonts count="30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</font>
    <font>
      <b/>
      <sz val="11"/>
      <name val="Times New Roman"/>
      <family val="1"/>
    </font>
    <font>
      <vertAlign val="superscript"/>
      <sz val="11"/>
      <color indexed="8"/>
      <name val="Calibri"/>
      <family val="1"/>
      <charset val="186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  <font>
      <i/>
      <sz val="9"/>
      <color theme="0" tint="-0.499984740745262"/>
      <name val="Calibri"/>
      <family val="2"/>
    </font>
    <font>
      <sz val="11"/>
      <color theme="0" tint="-0.49998474074526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9" fontId="6" fillId="0" borderId="0" applyFont="0" applyFill="0" applyBorder="0" applyAlignment="0" applyProtection="0"/>
  </cellStyleXfs>
  <cellXfs count="241">
    <xf numFmtId="0" fontId="0" fillId="0" borderId="0" xfId="0"/>
    <xf numFmtId="0" fontId="7" fillId="2" borderId="0" xfId="1" applyFont="1" applyFill="1"/>
    <xf numFmtId="0" fontId="8" fillId="3" borderId="0" xfId="1" applyFont="1" applyFill="1" applyAlignment="1">
      <alignment horizontal="right"/>
    </xf>
    <xf numFmtId="0" fontId="0" fillId="0" borderId="0" xfId="0" applyFont="1"/>
    <xf numFmtId="0" fontId="1" fillId="3" borderId="0" xfId="1" applyFont="1" applyFill="1"/>
    <xf numFmtId="0" fontId="1" fillId="3" borderId="0" xfId="1" applyFont="1" applyFill="1" applyAlignment="1">
      <alignment horizontal="right"/>
    </xf>
    <xf numFmtId="0" fontId="9" fillId="3" borderId="0" xfId="1" applyFont="1" applyFill="1"/>
    <xf numFmtId="0" fontId="10" fillId="3" borderId="0" xfId="1" applyFont="1" applyFill="1"/>
    <xf numFmtId="4" fontId="7" fillId="3" borderId="0" xfId="1" applyNumberFormat="1" applyFont="1" applyFill="1"/>
    <xf numFmtId="0" fontId="7" fillId="4" borderId="1" xfId="1" applyFont="1" applyFill="1" applyBorder="1"/>
    <xf numFmtId="0" fontId="7" fillId="3" borderId="2" xfId="1" applyFont="1" applyFill="1" applyBorder="1"/>
    <xf numFmtId="0" fontId="0" fillId="2" borderId="2" xfId="0" applyFont="1" applyFill="1" applyBorder="1"/>
    <xf numFmtId="167" fontId="7" fillId="4" borderId="2" xfId="1" applyNumberFormat="1" applyFont="1" applyFill="1" applyBorder="1"/>
    <xf numFmtId="0" fontId="7" fillId="4" borderId="3" xfId="1" applyFont="1" applyFill="1" applyBorder="1"/>
    <xf numFmtId="0" fontId="7" fillId="4" borderId="4" xfId="1" applyFont="1" applyFill="1" applyBorder="1"/>
    <xf numFmtId="0" fontId="7" fillId="3" borderId="0" xfId="1" applyFont="1" applyFill="1" applyBorder="1"/>
    <xf numFmtId="0" fontId="0" fillId="2" borderId="0" xfId="0" applyFont="1" applyFill="1" applyBorder="1"/>
    <xf numFmtId="0" fontId="7" fillId="4" borderId="0" xfId="1" applyFont="1" applyFill="1" applyBorder="1"/>
    <xf numFmtId="0" fontId="7" fillId="4" borderId="5" xfId="1" applyFont="1" applyFill="1" applyBorder="1"/>
    <xf numFmtId="3" fontId="7" fillId="4" borderId="0" xfId="1" applyNumberFormat="1" applyFont="1" applyFill="1" applyBorder="1"/>
    <xf numFmtId="10" fontId="7" fillId="4" borderId="0" xfId="2" applyNumberFormat="1" applyFont="1" applyFill="1" applyBorder="1"/>
    <xf numFmtId="0" fontId="7" fillId="4" borderId="6" xfId="1" applyFont="1" applyFill="1" applyBorder="1"/>
    <xf numFmtId="0" fontId="7" fillId="3" borderId="7" xfId="1" applyFont="1" applyFill="1" applyBorder="1"/>
    <xf numFmtId="0" fontId="0" fillId="2" borderId="7" xfId="0" applyFont="1" applyFill="1" applyBorder="1"/>
    <xf numFmtId="168" fontId="7" fillId="4" borderId="7" xfId="1" applyNumberFormat="1" applyFont="1" applyFill="1" applyBorder="1"/>
    <xf numFmtId="0" fontId="7" fillId="4" borderId="8" xfId="1" applyFont="1" applyFill="1" applyBorder="1"/>
    <xf numFmtId="0" fontId="11" fillId="2" borderId="0" xfId="1" applyFont="1" applyFill="1"/>
    <xf numFmtId="0" fontId="0" fillId="2" borderId="0" xfId="0" applyFont="1" applyFill="1"/>
    <xf numFmtId="168" fontId="7" fillId="4" borderId="0" xfId="1" applyNumberFormat="1" applyFont="1" applyFill="1" applyBorder="1"/>
    <xf numFmtId="0" fontId="12" fillId="3" borderId="14" xfId="1" applyFont="1" applyFill="1" applyBorder="1" applyAlignment="1">
      <alignment horizontal="right"/>
    </xf>
    <xf numFmtId="167" fontId="13" fillId="3" borderId="0" xfId="1" applyNumberFormat="1" applyFont="1" applyFill="1"/>
    <xf numFmtId="0" fontId="7" fillId="3" borderId="0" xfId="1" applyFont="1" applyFill="1"/>
    <xf numFmtId="169" fontId="7" fillId="3" borderId="0" xfId="1" applyNumberFormat="1" applyFont="1" applyFill="1"/>
    <xf numFmtId="0" fontId="14" fillId="0" borderId="0" xfId="0" applyFont="1"/>
    <xf numFmtId="0" fontId="15" fillId="0" borderId="0" xfId="0" applyFont="1" applyFill="1" applyAlignment="1">
      <alignment horizontal="right"/>
    </xf>
    <xf numFmtId="0" fontId="14" fillId="0" borderId="0" xfId="0" applyFont="1" applyFill="1" applyBorder="1"/>
    <xf numFmtId="0" fontId="14" fillId="0" borderId="9" xfId="0" applyFont="1" applyBorder="1"/>
    <xf numFmtId="0" fontId="16" fillId="0" borderId="0" xfId="0" applyFont="1" applyFill="1" applyBorder="1"/>
    <xf numFmtId="0" fontId="14" fillId="0" borderId="0" xfId="0" applyFont="1" applyFill="1"/>
    <xf numFmtId="166" fontId="14" fillId="0" borderId="0" xfId="2" applyNumberFormat="1" applyFont="1" applyFill="1" applyBorder="1"/>
    <xf numFmtId="0" fontId="14" fillId="0" borderId="0" xfId="0" applyFont="1" applyAlignment="1">
      <alignment horizontal="right"/>
    </xf>
    <xf numFmtId="0" fontId="16" fillId="0" borderId="9" xfId="0" applyFont="1" applyBorder="1"/>
    <xf numFmtId="9" fontId="14" fillId="0" borderId="0" xfId="2" applyFont="1"/>
    <xf numFmtId="1" fontId="14" fillId="0" borderId="0" xfId="0" applyNumberFormat="1" applyFont="1"/>
    <xf numFmtId="10" fontId="14" fillId="0" borderId="0" xfId="2" applyNumberFormat="1" applyFont="1" applyFill="1" applyBorder="1"/>
    <xf numFmtId="0" fontId="2" fillId="0" borderId="9" xfId="0" applyFont="1" applyFill="1" applyBorder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9" fontId="16" fillId="0" borderId="0" xfId="0" applyNumberFormat="1" applyFont="1" applyFill="1" applyBorder="1"/>
    <xf numFmtId="0" fontId="18" fillId="0" borderId="0" xfId="0" applyFont="1"/>
    <xf numFmtId="0" fontId="16" fillId="0" borderId="0" xfId="0" applyFont="1"/>
    <xf numFmtId="0" fontId="16" fillId="0" borderId="9" xfId="0" applyFont="1" applyBorder="1" applyAlignment="1">
      <alignment horizontal="right"/>
    </xf>
    <xf numFmtId="164" fontId="2" fillId="0" borderId="9" xfId="0" applyNumberFormat="1" applyFont="1" applyFill="1" applyBorder="1" applyAlignment="1">
      <alignment horizontal="right"/>
    </xf>
    <xf numFmtId="165" fontId="14" fillId="0" borderId="0" xfId="0" applyNumberFormat="1" applyFont="1"/>
    <xf numFmtId="165" fontId="16" fillId="0" borderId="0" xfId="0" applyNumberFormat="1" applyFont="1"/>
    <xf numFmtId="0" fontId="16" fillId="0" borderId="0" xfId="0" applyFont="1" applyBorder="1" applyAlignment="1">
      <alignment horizontal="right"/>
    </xf>
    <xf numFmtId="0" fontId="16" fillId="5" borderId="11" xfId="0" applyFont="1" applyFill="1" applyBorder="1" applyAlignment="1">
      <alignment horizontal="center"/>
    </xf>
    <xf numFmtId="0" fontId="14" fillId="2" borderId="10" xfId="0" applyFont="1" applyFill="1" applyBorder="1"/>
    <xf numFmtId="3" fontId="14" fillId="0" borderId="0" xfId="0" applyNumberFormat="1" applyFont="1"/>
    <xf numFmtId="4" fontId="14" fillId="0" borderId="0" xfId="0" applyNumberFormat="1" applyFont="1"/>
    <xf numFmtId="2" fontId="14" fillId="0" borderId="0" xfId="0" applyNumberFormat="1" applyFont="1"/>
    <xf numFmtId="0" fontId="14" fillId="0" borderId="13" xfId="0" applyFont="1" applyBorder="1"/>
    <xf numFmtId="2" fontId="14" fillId="0" borderId="0" xfId="0" applyNumberFormat="1" applyFont="1" applyAlignment="1">
      <alignment horizontal="right"/>
    </xf>
    <xf numFmtId="0" fontId="14" fillId="0" borderId="9" xfId="0" applyFont="1" applyBorder="1" applyAlignment="1"/>
    <xf numFmtId="3" fontId="19" fillId="0" borderId="0" xfId="0" applyNumberFormat="1" applyFont="1"/>
    <xf numFmtId="4" fontId="19" fillId="0" borderId="0" xfId="0" applyNumberFormat="1" applyFont="1"/>
    <xf numFmtId="0" fontId="16" fillId="5" borderId="12" xfId="0" applyFont="1" applyFill="1" applyBorder="1"/>
    <xf numFmtId="0" fontId="14" fillId="5" borderId="11" xfId="0" applyFont="1" applyFill="1" applyBorder="1"/>
    <xf numFmtId="0" fontId="16" fillId="2" borderId="0" xfId="0" applyFont="1" applyFill="1" applyBorder="1"/>
    <xf numFmtId="0" fontId="14" fillId="2" borderId="5" xfId="0" applyFont="1" applyFill="1" applyBorder="1"/>
    <xf numFmtId="4" fontId="14" fillId="0" borderId="0" xfId="0" applyNumberFormat="1" applyFont="1" applyAlignment="1">
      <alignment wrapText="1"/>
    </xf>
    <xf numFmtId="0" fontId="16" fillId="0" borderId="0" xfId="0" applyFont="1" applyBorder="1" applyAlignment="1">
      <alignment horizontal="left"/>
    </xf>
    <xf numFmtId="0" fontId="16" fillId="0" borderId="0" xfId="0" applyFont="1" applyBorder="1"/>
    <xf numFmtId="0" fontId="16" fillId="0" borderId="0" xfId="0" applyFont="1" applyBorder="1" applyAlignment="1">
      <alignment horizontal="left" wrapText="1"/>
    </xf>
    <xf numFmtId="9" fontId="2" fillId="0" borderId="0" xfId="0" applyNumberFormat="1" applyFont="1" applyFill="1" applyBorder="1" applyAlignment="1">
      <alignment horizontal="left"/>
    </xf>
    <xf numFmtId="4" fontId="16" fillId="0" borderId="0" xfId="0" applyNumberFormat="1" applyFont="1" applyBorder="1" applyAlignment="1">
      <alignment horizontal="left"/>
    </xf>
    <xf numFmtId="4" fontId="2" fillId="0" borderId="0" xfId="0" applyNumberFormat="1" applyFont="1" applyBorder="1"/>
    <xf numFmtId="0" fontId="18" fillId="0" borderId="0" xfId="0" applyFont="1" applyAlignment="1">
      <alignment horizontal="left" wrapText="1"/>
    </xf>
    <xf numFmtId="0" fontId="20" fillId="0" borderId="0" xfId="0" applyFont="1"/>
    <xf numFmtId="10" fontId="14" fillId="0" borderId="0" xfId="2" applyNumberFormat="1" applyFont="1"/>
    <xf numFmtId="0" fontId="21" fillId="0" borderId="0" xfId="0" applyFont="1"/>
    <xf numFmtId="10" fontId="0" fillId="0" borderId="0" xfId="0" applyNumberFormat="1"/>
    <xf numFmtId="10" fontId="6" fillId="0" borderId="0" xfId="2" applyNumberFormat="1" applyFont="1"/>
    <xf numFmtId="0" fontId="0" fillId="0" borderId="0" xfId="0" applyFont="1" applyBorder="1"/>
    <xf numFmtId="0" fontId="14" fillId="0" borderId="0" xfId="0" applyFont="1" applyBorder="1"/>
    <xf numFmtId="164" fontId="22" fillId="0" borderId="0" xfId="0" applyNumberFormat="1" applyFont="1" applyFill="1" applyBorder="1" applyProtection="1">
      <protection hidden="1"/>
    </xf>
    <xf numFmtId="164" fontId="0" fillId="0" borderId="0" xfId="0" applyNumberFormat="1" applyFont="1" applyBorder="1"/>
    <xf numFmtId="9" fontId="6" fillId="0" borderId="0" xfId="2" applyNumberFormat="1" applyFont="1" applyBorder="1"/>
    <xf numFmtId="170" fontId="14" fillId="0" borderId="0" xfId="2" applyNumberFormat="1" applyFont="1" applyBorder="1"/>
    <xf numFmtId="10" fontId="6" fillId="0" borderId="0" xfId="2" applyNumberFormat="1" applyFont="1" applyBorder="1"/>
    <xf numFmtId="10" fontId="14" fillId="0" borderId="0" xfId="2" applyNumberFormat="1" applyFont="1" applyBorder="1"/>
    <xf numFmtId="0" fontId="19" fillId="0" borderId="0" xfId="0" applyFont="1"/>
    <xf numFmtId="0" fontId="19" fillId="0" borderId="0" xfId="0" applyFont="1" applyAlignment="1">
      <alignment horizontal="right"/>
    </xf>
    <xf numFmtId="2" fontId="19" fillId="0" borderId="0" xfId="0" applyNumberFormat="1" applyFont="1"/>
    <xf numFmtId="0" fontId="18" fillId="0" borderId="0" xfId="0" applyFont="1" applyAlignment="1">
      <alignment wrapText="1"/>
    </xf>
    <xf numFmtId="0" fontId="14" fillId="2" borderId="11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/>
    </xf>
    <xf numFmtId="0" fontId="16" fillId="5" borderId="16" xfId="0" applyFont="1" applyFill="1" applyBorder="1" applyAlignment="1">
      <alignment horizontal="center" wrapText="1"/>
    </xf>
    <xf numFmtId="2" fontId="4" fillId="0" borderId="17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5" fillId="0" borderId="18" xfId="0" applyNumberFormat="1" applyFont="1" applyFill="1" applyBorder="1" applyAlignment="1">
      <alignment horizontal="right" vertical="center" wrapText="1"/>
    </xf>
    <xf numFmtId="4" fontId="16" fillId="5" borderId="19" xfId="0" applyNumberFormat="1" applyFont="1" applyFill="1" applyBorder="1" applyAlignment="1">
      <alignment horizontal="right"/>
    </xf>
    <xf numFmtId="4" fontId="16" fillId="5" borderId="20" xfId="0" applyNumberFormat="1" applyFont="1" applyFill="1" applyBorder="1" applyAlignment="1">
      <alignment horizontal="right"/>
    </xf>
    <xf numFmtId="4" fontId="16" fillId="2" borderId="21" xfId="0" applyNumberFormat="1" applyFont="1" applyFill="1" applyBorder="1" applyAlignment="1">
      <alignment horizontal="right"/>
    </xf>
    <xf numFmtId="4" fontId="16" fillId="2" borderId="22" xfId="0" applyNumberFormat="1" applyFont="1" applyFill="1" applyBorder="1" applyAlignment="1">
      <alignment horizontal="right"/>
    </xf>
    <xf numFmtId="0" fontId="16" fillId="5" borderId="17" xfId="0" applyFont="1" applyFill="1" applyBorder="1" applyAlignment="1">
      <alignment horizontal="center"/>
    </xf>
    <xf numFmtId="4" fontId="16" fillId="5" borderId="18" xfId="0" applyNumberFormat="1" applyFont="1" applyFill="1" applyBorder="1" applyAlignment="1">
      <alignment horizontal="center" wrapText="1"/>
    </xf>
    <xf numFmtId="4" fontId="16" fillId="0" borderId="21" xfId="0" applyNumberFormat="1" applyFont="1" applyBorder="1" applyAlignment="1">
      <alignment horizontal="right"/>
    </xf>
    <xf numFmtId="4" fontId="16" fillId="0" borderId="22" xfId="0" applyNumberFormat="1" applyFont="1" applyBorder="1" applyAlignment="1">
      <alignment horizontal="right"/>
    </xf>
    <xf numFmtId="4" fontId="16" fillId="0" borderId="21" xfId="0" applyNumberFormat="1" applyFont="1" applyFill="1" applyBorder="1" applyAlignment="1">
      <alignment horizontal="right"/>
    </xf>
    <xf numFmtId="4" fontId="16" fillId="0" borderId="22" xfId="0" applyNumberFormat="1" applyFont="1" applyFill="1" applyBorder="1" applyAlignment="1">
      <alignment horizontal="right"/>
    </xf>
    <xf numFmtId="2" fontId="14" fillId="0" borderId="21" xfId="0" applyNumberFormat="1" applyFont="1" applyBorder="1"/>
    <xf numFmtId="0" fontId="14" fillId="0" borderId="22" xfId="0" applyFont="1" applyBorder="1"/>
    <xf numFmtId="4" fontId="2" fillId="0" borderId="24" xfId="0" applyNumberFormat="1" applyFont="1" applyBorder="1"/>
    <xf numFmtId="0" fontId="7" fillId="2" borderId="0" xfId="1" applyFill="1"/>
    <xf numFmtId="0" fontId="0" fillId="2" borderId="0" xfId="0" applyFill="1"/>
    <xf numFmtId="4" fontId="7" fillId="3" borderId="0" xfId="1" applyNumberFormat="1" applyFill="1"/>
    <xf numFmtId="0" fontId="7" fillId="4" borderId="1" xfId="1" applyFill="1" applyBorder="1"/>
    <xf numFmtId="0" fontId="7" fillId="3" borderId="2" xfId="1" applyFill="1" applyBorder="1"/>
    <xf numFmtId="0" fontId="0" fillId="2" borderId="2" xfId="0" applyFill="1" applyBorder="1"/>
    <xf numFmtId="167" fontId="7" fillId="4" borderId="2" xfId="1" applyNumberFormat="1" applyFill="1" applyBorder="1"/>
    <xf numFmtId="0" fontId="7" fillId="4" borderId="3" xfId="1" applyFill="1" applyBorder="1"/>
    <xf numFmtId="0" fontId="25" fillId="2" borderId="0" xfId="0" applyFont="1" applyFill="1" applyProtection="1">
      <protection hidden="1"/>
    </xf>
    <xf numFmtId="0" fontId="7" fillId="4" borderId="4" xfId="1" applyFill="1" applyBorder="1"/>
    <xf numFmtId="0" fontId="7" fillId="3" borderId="0" xfId="1" applyFill="1"/>
    <xf numFmtId="1" fontId="7" fillId="4" borderId="0" xfId="1" applyNumberFormat="1" applyFill="1"/>
    <xf numFmtId="0" fontId="7" fillId="4" borderId="5" xfId="1" applyFill="1" applyBorder="1"/>
    <xf numFmtId="164" fontId="0" fillId="2" borderId="0" xfId="0" applyNumberFormat="1" applyFill="1" applyProtection="1">
      <protection hidden="1"/>
    </xf>
    <xf numFmtId="164" fontId="25" fillId="2" borderId="0" xfId="0" applyNumberFormat="1" applyFont="1" applyFill="1" applyProtection="1">
      <protection hidden="1"/>
    </xf>
    <xf numFmtId="167" fontId="0" fillId="2" borderId="0" xfId="0" applyNumberFormat="1" applyFill="1"/>
    <xf numFmtId="4" fontId="7" fillId="4" borderId="0" xfId="1" applyNumberFormat="1" applyFill="1"/>
    <xf numFmtId="0" fontId="7" fillId="4" borderId="6" xfId="1" applyFill="1" applyBorder="1"/>
    <xf numFmtId="0" fontId="7" fillId="3" borderId="7" xfId="1" applyFill="1" applyBorder="1"/>
    <xf numFmtId="0" fontId="0" fillId="2" borderId="7" xfId="0" applyFill="1" applyBorder="1"/>
    <xf numFmtId="168" fontId="7" fillId="4" borderId="7" xfId="1" applyNumberFormat="1" applyFill="1" applyBorder="1"/>
    <xf numFmtId="0" fontId="7" fillId="4" borderId="8" xfId="1" applyFill="1" applyBorder="1"/>
    <xf numFmtId="0" fontId="7" fillId="4" borderId="0" xfId="1" applyFill="1"/>
    <xf numFmtId="168" fontId="7" fillId="4" borderId="0" xfId="1" applyNumberFormat="1" applyFill="1"/>
    <xf numFmtId="169" fontId="7" fillId="3" borderId="0" xfId="1" applyNumberFormat="1" applyFill="1"/>
    <xf numFmtId="0" fontId="16" fillId="0" borderId="0" xfId="0" applyFont="1" applyAlignment="1">
      <alignment horizontal="right"/>
    </xf>
    <xf numFmtId="0" fontId="16" fillId="5" borderId="16" xfId="0" applyFont="1" applyFill="1" applyBorder="1" applyAlignment="1">
      <alignment horizontal="center"/>
    </xf>
    <xf numFmtId="0" fontId="14" fillId="0" borderId="18" xfId="0" applyFont="1" applyBorder="1" applyAlignment="1">
      <alignment horizontal="center" wrapText="1"/>
    </xf>
    <xf numFmtId="0" fontId="14" fillId="0" borderId="18" xfId="0" applyFont="1" applyBorder="1" applyAlignment="1">
      <alignment horizontal="center" vertical="center" wrapText="1"/>
    </xf>
    <xf numFmtId="0" fontId="14" fillId="5" borderId="20" xfId="0" applyFont="1" applyFill="1" applyBorder="1"/>
    <xf numFmtId="0" fontId="14" fillId="5" borderId="28" xfId="0" applyFont="1" applyFill="1" applyBorder="1"/>
    <xf numFmtId="0" fontId="14" fillId="0" borderId="25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4" fontId="14" fillId="0" borderId="0" xfId="0" applyNumberFormat="1" applyFont="1" applyBorder="1" applyAlignment="1">
      <alignment horizontal="center" vertical="center" wrapText="1"/>
    </xf>
    <xf numFmtId="0" fontId="14" fillId="0" borderId="18" xfId="0" applyFont="1" applyBorder="1"/>
    <xf numFmtId="4" fontId="26" fillId="0" borderId="17" xfId="0" applyNumberFormat="1" applyFont="1" applyFill="1" applyBorder="1" applyAlignment="1">
      <alignment horizontal="right" vertical="center" wrapText="1"/>
    </xf>
    <xf numFmtId="4" fontId="26" fillId="0" borderId="18" xfId="0" applyNumberFormat="1" applyFont="1" applyFill="1" applyBorder="1" applyAlignment="1">
      <alignment wrapText="1"/>
    </xf>
    <xf numFmtId="0" fontId="14" fillId="0" borderId="27" xfId="0" applyFont="1" applyBorder="1" applyAlignment="1">
      <alignment horizontal="center"/>
    </xf>
    <xf numFmtId="2" fontId="4" fillId="2" borderId="17" xfId="0" applyNumberFormat="1" applyFont="1" applyFill="1" applyBorder="1" applyAlignment="1">
      <alignment horizontal="right" vertical="center"/>
    </xf>
    <xf numFmtId="4" fontId="4" fillId="2" borderId="18" xfId="0" applyNumberFormat="1" applyFont="1" applyFill="1" applyBorder="1" applyAlignment="1">
      <alignment horizontal="right" vertical="center"/>
    </xf>
    <xf numFmtId="0" fontId="16" fillId="5" borderId="32" xfId="0" applyFont="1" applyFill="1" applyBorder="1" applyAlignment="1">
      <alignment horizontal="left"/>
    </xf>
    <xf numFmtId="0" fontId="16" fillId="5" borderId="33" xfId="0" applyFont="1" applyFill="1" applyBorder="1"/>
    <xf numFmtId="0" fontId="16" fillId="5" borderId="34" xfId="0" applyFont="1" applyFill="1" applyBorder="1"/>
    <xf numFmtId="0" fontId="14" fillId="0" borderId="19" xfId="0" applyFont="1" applyBorder="1" applyAlignment="1">
      <alignment horizontal="center"/>
    </xf>
    <xf numFmtId="0" fontId="14" fillId="2" borderId="20" xfId="0" applyFont="1" applyFill="1" applyBorder="1"/>
    <xf numFmtId="0" fontId="4" fillId="0" borderId="17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27" xfId="0" applyFont="1" applyBorder="1"/>
    <xf numFmtId="0" fontId="14" fillId="0" borderId="18" xfId="0" applyFont="1" applyBorder="1" applyAlignment="1"/>
    <xf numFmtId="0" fontId="16" fillId="5" borderId="19" xfId="0" applyFont="1" applyFill="1" applyBorder="1" applyAlignment="1">
      <alignment horizontal="center"/>
    </xf>
    <xf numFmtId="0" fontId="16" fillId="5" borderId="20" xfId="0" applyFont="1" applyFill="1" applyBorder="1"/>
    <xf numFmtId="0" fontId="16" fillId="2" borderId="21" xfId="0" applyFont="1" applyFill="1" applyBorder="1" applyAlignment="1">
      <alignment horizontal="center"/>
    </xf>
    <xf numFmtId="0" fontId="16" fillId="2" borderId="22" xfId="0" applyFont="1" applyFill="1" applyBorder="1"/>
    <xf numFmtId="0" fontId="16" fillId="5" borderId="19" xfId="0" applyFont="1" applyFill="1" applyBorder="1" applyAlignment="1">
      <alignment horizontal="left"/>
    </xf>
    <xf numFmtId="0" fontId="16" fillId="5" borderId="28" xfId="0" applyFont="1" applyFill="1" applyBorder="1"/>
    <xf numFmtId="0" fontId="16" fillId="5" borderId="36" xfId="0" applyFont="1" applyFill="1" applyBorder="1"/>
    <xf numFmtId="0" fontId="16" fillId="5" borderId="35" xfId="0" applyFont="1" applyFill="1" applyBorder="1" applyAlignment="1">
      <alignment horizontal="left"/>
    </xf>
    <xf numFmtId="0" fontId="16" fillId="5" borderId="37" xfId="0" applyFont="1" applyFill="1" applyBorder="1" applyAlignment="1">
      <alignment horizontal="center"/>
    </xf>
    <xf numFmtId="0" fontId="16" fillId="5" borderId="20" xfId="0" applyFont="1" applyFill="1" applyBorder="1" applyAlignment="1">
      <alignment horizontal="center"/>
    </xf>
    <xf numFmtId="4" fontId="27" fillId="5" borderId="35" xfId="0" applyNumberFormat="1" applyFont="1" applyFill="1" applyBorder="1" applyAlignment="1">
      <alignment horizontal="right"/>
    </xf>
    <xf numFmtId="4" fontId="27" fillId="5" borderId="28" xfId="0" applyNumberFormat="1" applyFont="1" applyFill="1" applyBorder="1" applyAlignment="1">
      <alignment horizontal="right"/>
    </xf>
    <xf numFmtId="0" fontId="14" fillId="5" borderId="38" xfId="0" applyFont="1" applyFill="1" applyBorder="1"/>
    <xf numFmtId="0" fontId="22" fillId="6" borderId="0" xfId="0" applyFont="1" applyFill="1" applyProtection="1">
      <protection hidden="1"/>
    </xf>
    <xf numFmtId="0" fontId="0" fillId="6" borderId="0" xfId="0" applyFill="1"/>
    <xf numFmtId="0" fontId="22" fillId="6" borderId="0" xfId="0" applyFont="1" applyFill="1" applyProtection="1">
      <protection locked="0" hidden="1"/>
    </xf>
    <xf numFmtId="164" fontId="22" fillId="6" borderId="0" xfId="0" applyNumberFormat="1" applyFont="1" applyFill="1" applyProtection="1">
      <protection hidden="1"/>
    </xf>
    <xf numFmtId="166" fontId="6" fillId="6" borderId="0" xfId="2" applyNumberFormat="1" applyFont="1" applyFill="1"/>
    <xf numFmtId="0" fontId="25" fillId="6" borderId="0" xfId="0" applyFont="1" applyFill="1" applyProtection="1">
      <protection hidden="1"/>
    </xf>
    <xf numFmtId="164" fontId="25" fillId="6" borderId="0" xfId="0" applyNumberFormat="1" applyFont="1" applyFill="1" applyProtection="1">
      <protection hidden="1"/>
    </xf>
    <xf numFmtId="167" fontId="0" fillId="2" borderId="0" xfId="0" applyNumberFormat="1" applyFont="1" applyFill="1" applyBorder="1"/>
    <xf numFmtId="167" fontId="28" fillId="3" borderId="0" xfId="1" applyNumberFormat="1" applyFont="1" applyFill="1"/>
    <xf numFmtId="0" fontId="29" fillId="3" borderId="0" xfId="1" applyFont="1" applyFill="1"/>
    <xf numFmtId="4" fontId="29" fillId="3" borderId="0" xfId="1" applyNumberFormat="1" applyFont="1" applyFill="1"/>
    <xf numFmtId="169" fontId="29" fillId="3" borderId="0" xfId="1" applyNumberFormat="1" applyFont="1" applyFill="1"/>
    <xf numFmtId="0" fontId="22" fillId="2" borderId="0" xfId="0" applyFont="1" applyFill="1" applyProtection="1">
      <protection hidden="1"/>
    </xf>
    <xf numFmtId="0" fontId="22" fillId="2" borderId="0" xfId="0" applyFont="1" applyFill="1" applyProtection="1">
      <protection locked="0" hidden="1"/>
    </xf>
    <xf numFmtId="164" fontId="22" fillId="2" borderId="0" xfId="0" applyNumberFormat="1" applyFont="1" applyFill="1" applyProtection="1">
      <protection hidden="1"/>
    </xf>
    <xf numFmtId="166" fontId="6" fillId="2" borderId="0" xfId="2" applyNumberFormat="1" applyFont="1" applyFill="1"/>
    <xf numFmtId="4" fontId="0" fillId="2" borderId="0" xfId="0" applyNumberFormat="1" applyFill="1"/>
    <xf numFmtId="2" fontId="0" fillId="2" borderId="0" xfId="0" applyNumberFormat="1" applyFill="1"/>
    <xf numFmtId="169" fontId="0" fillId="2" borderId="0" xfId="0" applyNumberFormat="1" applyFill="1"/>
    <xf numFmtId="168" fontId="7" fillId="0" borderId="7" xfId="1" applyNumberFormat="1" applyBorder="1"/>
    <xf numFmtId="0" fontId="14" fillId="0" borderId="23" xfId="0" applyFont="1" applyBorder="1"/>
    <xf numFmtId="164" fontId="2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 vertical="center" wrapText="1"/>
    </xf>
    <xf numFmtId="4" fontId="16" fillId="5" borderId="12" xfId="0" applyNumberFormat="1" applyFont="1" applyFill="1" applyBorder="1" applyAlignment="1">
      <alignment horizontal="right"/>
    </xf>
    <xf numFmtId="4" fontId="16" fillId="2" borderId="0" xfId="0" applyNumberFormat="1" applyFont="1" applyFill="1" applyBorder="1" applyAlignment="1">
      <alignment horizontal="right"/>
    </xf>
    <xf numFmtId="4" fontId="27" fillId="5" borderId="36" xfId="0" applyNumberFormat="1" applyFont="1" applyFill="1" applyBorder="1" applyAlignment="1">
      <alignment horizontal="right"/>
    </xf>
    <xf numFmtId="4" fontId="4" fillId="2" borderId="22" xfId="0" applyNumberFormat="1" applyFont="1" applyFill="1" applyBorder="1" applyAlignment="1">
      <alignment horizontal="right" vertical="center"/>
    </xf>
    <xf numFmtId="4" fontId="4" fillId="0" borderId="41" xfId="0" applyNumberFormat="1" applyFont="1" applyBorder="1" applyAlignment="1">
      <alignment horizontal="right" vertical="center"/>
    </xf>
    <xf numFmtId="4" fontId="26" fillId="0" borderId="20" xfId="0" applyNumberFormat="1" applyFont="1" applyFill="1" applyBorder="1" applyAlignment="1">
      <alignment wrapText="1"/>
    </xf>
    <xf numFmtId="4" fontId="26" fillId="0" borderId="42" xfId="0" applyNumberFormat="1" applyFont="1" applyFill="1" applyBorder="1" applyAlignment="1">
      <alignment wrapText="1"/>
    </xf>
    <xf numFmtId="0" fontId="18" fillId="0" borderId="33" xfId="0" applyFont="1" applyBorder="1" applyAlignment="1">
      <alignment horizontal="left" wrapText="1"/>
    </xf>
    <xf numFmtId="4" fontId="4" fillId="0" borderId="29" xfId="0" applyNumberFormat="1" applyFont="1" applyBorder="1" applyAlignment="1">
      <alignment horizontal="right" vertical="center"/>
    </xf>
    <xf numFmtId="4" fontId="4" fillId="0" borderId="30" xfId="0" applyNumberFormat="1" applyFont="1" applyBorder="1" applyAlignment="1">
      <alignment horizontal="right" vertical="center"/>
    </xf>
    <xf numFmtId="4" fontId="5" fillId="0" borderId="30" xfId="0" applyNumberFormat="1" applyFont="1" applyFill="1" applyBorder="1" applyAlignment="1">
      <alignment horizontal="right" vertical="center" wrapText="1"/>
    </xf>
    <xf numFmtId="4" fontId="26" fillId="0" borderId="17" xfId="0" applyNumberFormat="1" applyFont="1" applyFill="1" applyBorder="1" applyAlignment="1">
      <alignment wrapText="1"/>
    </xf>
    <xf numFmtId="4" fontId="26" fillId="0" borderId="29" xfId="0" applyNumberFormat="1" applyFont="1" applyFill="1" applyBorder="1" applyAlignment="1">
      <alignment wrapText="1"/>
    </xf>
    <xf numFmtId="4" fontId="26" fillId="0" borderId="31" xfId="0" applyNumberFormat="1" applyFont="1" applyFill="1" applyBorder="1" applyAlignment="1">
      <alignment wrapText="1"/>
    </xf>
    <xf numFmtId="4" fontId="4" fillId="2" borderId="17" xfId="0" applyNumberFormat="1" applyFont="1" applyFill="1" applyBorder="1" applyAlignment="1">
      <alignment horizontal="right" vertical="center"/>
    </xf>
    <xf numFmtId="4" fontId="5" fillId="0" borderId="17" xfId="0" applyNumberFormat="1" applyFont="1" applyFill="1" applyBorder="1" applyAlignment="1">
      <alignment horizontal="right" vertical="center" wrapText="1"/>
    </xf>
    <xf numFmtId="4" fontId="26" fillId="0" borderId="25" xfId="0" applyNumberFormat="1" applyFont="1" applyFill="1" applyBorder="1" applyAlignment="1">
      <alignment wrapText="1"/>
    </xf>
    <xf numFmtId="3" fontId="15" fillId="0" borderId="21" xfId="0" applyNumberFormat="1" applyFont="1" applyBorder="1" applyAlignment="1">
      <alignment horizontal="left"/>
    </xf>
    <xf numFmtId="3" fontId="24" fillId="0" borderId="23" xfId="0" applyNumberFormat="1" applyFont="1" applyBorder="1" applyAlignment="1">
      <alignment horizontal="left"/>
    </xf>
    <xf numFmtId="0" fontId="23" fillId="0" borderId="0" xfId="0" applyFont="1" applyAlignment="1">
      <alignment horizont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wrapText="1"/>
    </xf>
    <xf numFmtId="0" fontId="4" fillId="0" borderId="9" xfId="0" applyFont="1" applyBorder="1" applyAlignment="1"/>
    <xf numFmtId="0" fontId="4" fillId="0" borderId="18" xfId="0" applyFont="1" applyBorder="1" applyAlignment="1"/>
    <xf numFmtId="0" fontId="14" fillId="0" borderId="10" xfId="0" applyFont="1" applyBorder="1" applyAlignment="1"/>
    <xf numFmtId="0" fontId="14" fillId="0" borderId="20" xfId="0" applyFont="1" applyBorder="1" applyAlignment="1"/>
    <xf numFmtId="0" fontId="14" fillId="0" borderId="10" xfId="0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/>
    </xf>
    <xf numFmtId="0" fontId="14" fillId="0" borderId="40" xfId="0" applyFont="1" applyBorder="1" applyAlignment="1">
      <alignment horizontal="center"/>
    </xf>
  </cellXfs>
  <cellStyles count="3">
    <cellStyle name="Normaallaad 4" xfId="1" xr:uid="{00000000-0005-0000-0000-000000000000}"/>
    <cellStyle name="Normal" xfId="0" builtinId="0"/>
    <cellStyle name="Percent" xfId="2" builtinId="5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4"/>
  <sheetViews>
    <sheetView tabSelected="1" zoomScaleNormal="100" workbookViewId="0">
      <selection activeCell="I31" sqref="I31"/>
    </sheetView>
  </sheetViews>
  <sheetFormatPr defaultColWidth="9.140625" defaultRowHeight="15" x14ac:dyDescent="0.25"/>
  <cols>
    <col min="1" max="1" width="5.42578125" style="33" customWidth="1"/>
    <col min="2" max="2" width="7.7109375" style="33" customWidth="1"/>
    <col min="3" max="3" width="7.85546875" style="33" customWidth="1"/>
    <col min="4" max="4" width="59" style="33" customWidth="1"/>
    <col min="5" max="5" width="15.85546875" style="33" customWidth="1"/>
    <col min="6" max="8" width="16.5703125" style="33" customWidth="1"/>
    <col min="9" max="9" width="28" style="33" customWidth="1"/>
    <col min="10" max="10" width="30.42578125" style="33" customWidth="1"/>
    <col min="11" max="11" width="9.7109375" style="33" customWidth="1"/>
    <col min="12" max="12" width="9.140625" style="33" customWidth="1"/>
    <col min="13" max="13" width="8.5703125" style="33" customWidth="1"/>
    <col min="14" max="14" width="9.42578125" style="33" bestFit="1" customWidth="1"/>
    <col min="15" max="15" width="11.28515625" style="33" bestFit="1" customWidth="1"/>
    <col min="16" max="16" width="10.140625" style="33" bestFit="1" customWidth="1"/>
    <col min="17" max="17" width="9.140625" style="33"/>
    <col min="18" max="18" width="9.5703125" style="33" bestFit="1" customWidth="1"/>
    <col min="19" max="16384" width="9.140625" style="33"/>
  </cols>
  <sheetData>
    <row r="1" spans="1:21" x14ac:dyDescent="0.25">
      <c r="J1" s="34" t="s">
        <v>46</v>
      </c>
      <c r="P1" s="35"/>
      <c r="Q1" s="35"/>
      <c r="R1" s="35"/>
      <c r="S1" s="84"/>
      <c r="T1" s="84"/>
      <c r="U1" s="84"/>
    </row>
    <row r="2" spans="1:21" x14ac:dyDescent="0.25">
      <c r="I2" s="34"/>
      <c r="J2" s="139"/>
      <c r="P2" s="35"/>
      <c r="Q2" s="35"/>
      <c r="R2" s="35"/>
      <c r="S2" s="84"/>
      <c r="T2" s="84"/>
      <c r="U2" s="84"/>
    </row>
    <row r="3" spans="1:21" ht="16.5" customHeight="1" x14ac:dyDescent="0.3">
      <c r="A3" s="219" t="s">
        <v>77</v>
      </c>
      <c r="B3" s="219"/>
      <c r="C3" s="219"/>
      <c r="D3" s="219"/>
      <c r="E3" s="219"/>
      <c r="F3" s="219"/>
      <c r="G3" s="219"/>
      <c r="H3" s="219"/>
      <c r="I3" s="219"/>
      <c r="J3" s="219"/>
      <c r="P3" s="37"/>
      <c r="Q3" s="35"/>
      <c r="R3" s="35"/>
      <c r="S3" s="83"/>
      <c r="T3" s="83"/>
      <c r="U3" s="84"/>
    </row>
    <row r="4" spans="1:21" ht="16.5" customHeight="1" x14ac:dyDescent="0.25">
      <c r="E4" s="38"/>
      <c r="F4" s="38"/>
      <c r="G4" s="38"/>
      <c r="H4" s="38"/>
      <c r="P4" s="35"/>
      <c r="Q4" s="35"/>
      <c r="R4" s="39"/>
      <c r="S4" s="85"/>
      <c r="T4" s="83"/>
      <c r="U4" s="84"/>
    </row>
    <row r="5" spans="1:21" x14ac:dyDescent="0.25">
      <c r="C5" s="40" t="s">
        <v>9</v>
      </c>
      <c r="D5" s="41" t="s">
        <v>30</v>
      </c>
      <c r="E5" s="38"/>
      <c r="F5" s="38"/>
      <c r="G5" s="38"/>
      <c r="H5" s="38"/>
      <c r="L5" s="42"/>
      <c r="M5" s="43"/>
      <c r="P5" s="35"/>
      <c r="Q5" s="35"/>
      <c r="R5" s="44"/>
      <c r="S5" s="83"/>
      <c r="T5" s="83"/>
      <c r="U5" s="84"/>
    </row>
    <row r="6" spans="1:21" x14ac:dyDescent="0.25">
      <c r="C6" s="40" t="s">
        <v>10</v>
      </c>
      <c r="D6" s="45" t="s">
        <v>52</v>
      </c>
      <c r="E6" s="38"/>
      <c r="F6" s="38"/>
      <c r="G6" s="38"/>
      <c r="H6" s="38"/>
      <c r="I6" s="46"/>
      <c r="L6" s="42"/>
      <c r="M6" s="43"/>
      <c r="O6" s="47"/>
      <c r="P6" s="37"/>
      <c r="Q6" s="37"/>
      <c r="R6" s="48"/>
      <c r="S6" s="86"/>
      <c r="T6" s="83"/>
      <c r="U6" s="84"/>
    </row>
    <row r="7" spans="1:21" ht="15.75" x14ac:dyDescent="0.25">
      <c r="E7" s="38"/>
      <c r="F7" s="38"/>
      <c r="G7" s="38"/>
      <c r="H7" s="38"/>
      <c r="I7" s="49"/>
      <c r="K7" s="50"/>
      <c r="L7" s="42"/>
      <c r="M7" s="43"/>
      <c r="N7" s="40"/>
      <c r="O7" s="47"/>
      <c r="P7" s="35"/>
      <c r="Q7" s="35"/>
      <c r="R7" s="35"/>
      <c r="S7" s="83"/>
      <c r="T7" s="83"/>
      <c r="U7" s="84"/>
    </row>
    <row r="8" spans="1:21" ht="14.25" customHeight="1" x14ac:dyDescent="0.25">
      <c r="D8" s="51" t="s">
        <v>28</v>
      </c>
      <c r="E8" s="52">
        <v>1191.2</v>
      </c>
      <c r="F8" s="41" t="s">
        <v>49</v>
      </c>
      <c r="G8" s="72"/>
      <c r="H8" s="72"/>
      <c r="K8" s="53"/>
      <c r="P8" s="35"/>
      <c r="Q8" s="35"/>
      <c r="R8" s="35"/>
      <c r="S8" s="83"/>
      <c r="T8" s="89"/>
      <c r="U8" s="90"/>
    </row>
    <row r="9" spans="1:21" ht="14.25" customHeight="1" x14ac:dyDescent="0.25">
      <c r="D9" s="51" t="s">
        <v>13</v>
      </c>
      <c r="E9" s="52">
        <v>4920</v>
      </c>
      <c r="F9" s="41" t="s">
        <v>49</v>
      </c>
      <c r="G9" s="72"/>
      <c r="H9" s="72"/>
      <c r="K9" s="54"/>
      <c r="N9" s="50"/>
      <c r="S9" s="84"/>
      <c r="T9" s="84"/>
      <c r="U9" s="84"/>
    </row>
    <row r="10" spans="1:21" ht="14.25" customHeight="1" thickBot="1" x14ac:dyDescent="0.3">
      <c r="D10" s="55"/>
      <c r="E10" s="198"/>
      <c r="F10" s="72"/>
      <c r="G10" s="72"/>
      <c r="H10" s="72"/>
      <c r="K10" s="54"/>
      <c r="N10" s="50"/>
      <c r="S10" s="84"/>
      <c r="T10" s="84"/>
      <c r="U10" s="84"/>
    </row>
    <row r="11" spans="1:21" ht="14.25" customHeight="1" thickBot="1" x14ac:dyDescent="0.3">
      <c r="D11" s="55"/>
      <c r="E11" s="239" t="s">
        <v>75</v>
      </c>
      <c r="F11" s="240"/>
      <c r="G11" s="239" t="s">
        <v>76</v>
      </c>
      <c r="H11" s="240"/>
      <c r="I11" s="197"/>
      <c r="K11" s="54"/>
      <c r="N11" s="50"/>
    </row>
    <row r="12" spans="1:21" ht="17.25" x14ac:dyDescent="0.25">
      <c r="B12" s="154" t="s">
        <v>16</v>
      </c>
      <c r="C12" s="155"/>
      <c r="D12" s="156"/>
      <c r="E12" s="96" t="s">
        <v>50</v>
      </c>
      <c r="F12" s="97" t="s">
        <v>7</v>
      </c>
      <c r="G12" s="96" t="s">
        <v>50</v>
      </c>
      <c r="H12" s="97" t="s">
        <v>7</v>
      </c>
      <c r="I12" s="172" t="s">
        <v>27</v>
      </c>
      <c r="J12" s="140" t="s">
        <v>58</v>
      </c>
    </row>
    <row r="13" spans="1:21" ht="15" customHeight="1" x14ac:dyDescent="0.25">
      <c r="B13" s="157"/>
      <c r="C13" s="57" t="s">
        <v>29</v>
      </c>
      <c r="D13" s="158"/>
      <c r="E13" s="98">
        <f>F13/$E$8</f>
        <v>3.9181245802552049</v>
      </c>
      <c r="F13" s="99">
        <f>Annuiteetgraafik_vähenenud!F16</f>
        <v>4667.2700000000004</v>
      </c>
      <c r="G13" s="208">
        <f t="shared" ref="G13:G19" si="0">H13/$E$8</f>
        <v>3.9181245802552049</v>
      </c>
      <c r="H13" s="99">
        <f>Annuiteetgraafik_vähenenud!F16</f>
        <v>4667.2700000000004</v>
      </c>
      <c r="I13" s="230" t="s">
        <v>24</v>
      </c>
      <c r="J13" s="148"/>
      <c r="K13" s="59"/>
      <c r="N13" s="40"/>
      <c r="O13" s="59"/>
      <c r="P13" s="60"/>
    </row>
    <row r="14" spans="1:21" ht="15" customHeight="1" x14ac:dyDescent="0.25">
      <c r="B14" s="157"/>
      <c r="C14" s="57" t="s">
        <v>57</v>
      </c>
      <c r="D14" s="158"/>
      <c r="E14" s="152">
        <f>F14/$E$8</f>
        <v>1.7669367024848892</v>
      </c>
      <c r="F14" s="153">
        <f>'Annuiteetgraafik_lisa 6.1'!F16</f>
        <v>2104.7750000000001</v>
      </c>
      <c r="G14" s="214">
        <f t="shared" si="0"/>
        <v>1.7669367024848892</v>
      </c>
      <c r="H14" s="203">
        <f>'Annuiteetgraafik_lisa 6.1'!F28</f>
        <v>2104.7750000000001</v>
      </c>
      <c r="I14" s="231"/>
      <c r="J14" s="151" t="s">
        <v>63</v>
      </c>
      <c r="K14" s="59"/>
      <c r="N14" s="40"/>
      <c r="O14" s="59"/>
      <c r="P14" s="60"/>
    </row>
    <row r="15" spans="1:21" ht="15" customHeight="1" x14ac:dyDescent="0.25">
      <c r="B15" s="157"/>
      <c r="C15" s="57" t="s">
        <v>72</v>
      </c>
      <c r="D15" s="158"/>
      <c r="E15" s="152">
        <f>F15/$E$8</f>
        <v>0.17974899261249158</v>
      </c>
      <c r="F15" s="153">
        <f>'Annuiteetgraafik_lisa 6.2'!F16</f>
        <v>214.11699999999999</v>
      </c>
      <c r="G15" s="214">
        <f t="shared" si="0"/>
        <v>0.17974899261249158</v>
      </c>
      <c r="H15" s="153">
        <f>'Annuiteetgraafik_lisa 6.2'!F16</f>
        <v>214.11699999999999</v>
      </c>
      <c r="I15" s="231"/>
      <c r="J15" s="151" t="s">
        <v>73</v>
      </c>
      <c r="K15" s="59"/>
      <c r="N15" s="40"/>
      <c r="O15" s="59"/>
      <c r="P15" s="60"/>
    </row>
    <row r="16" spans="1:21" x14ac:dyDescent="0.25">
      <c r="B16" s="159">
        <v>400</v>
      </c>
      <c r="C16" s="224" t="s">
        <v>19</v>
      </c>
      <c r="D16" s="225"/>
      <c r="E16" s="98">
        <f>1.67</f>
        <v>1.67</v>
      </c>
      <c r="F16" s="99">
        <f>E16*E8</f>
        <v>1989.3040000000001</v>
      </c>
      <c r="G16" s="209">
        <f t="shared" si="0"/>
        <v>1.67</v>
      </c>
      <c r="H16" s="99">
        <f>F16</f>
        <v>1989.3040000000001</v>
      </c>
      <c r="I16" s="231"/>
      <c r="J16" s="141"/>
      <c r="K16" s="59"/>
      <c r="N16" s="40"/>
      <c r="O16" s="58"/>
      <c r="P16" s="60"/>
    </row>
    <row r="17" spans="2:17" s="91" customFormat="1" x14ac:dyDescent="0.25">
      <c r="B17" s="160">
        <v>400</v>
      </c>
      <c r="C17" s="224" t="s">
        <v>51</v>
      </c>
      <c r="D17" s="225"/>
      <c r="E17" s="98">
        <f>F17/$E$8</f>
        <v>0.15731825050369375</v>
      </c>
      <c r="F17" s="99">
        <f>2248.77/12</f>
        <v>187.39750000000001</v>
      </c>
      <c r="G17" s="215">
        <f t="shared" si="0"/>
        <v>0.15731825050369375</v>
      </c>
      <c r="H17" s="204">
        <f>F17</f>
        <v>187.39750000000001</v>
      </c>
      <c r="I17" s="232"/>
      <c r="J17" s="142"/>
      <c r="K17" s="65"/>
      <c r="N17" s="92"/>
      <c r="O17" s="64"/>
      <c r="P17" s="93"/>
    </row>
    <row r="18" spans="2:17" ht="15" customHeight="1" x14ac:dyDescent="0.25">
      <c r="B18" s="161">
        <v>100</v>
      </c>
      <c r="C18" s="61" t="s">
        <v>12</v>
      </c>
      <c r="D18" s="162"/>
      <c r="E18" s="98">
        <v>0.38879681044455461</v>
      </c>
      <c r="F18" s="100">
        <f>E18*$E$8</f>
        <v>463.13476060155347</v>
      </c>
      <c r="G18" s="215">
        <f t="shared" si="0"/>
        <v>0.38568643596099816</v>
      </c>
      <c r="H18" s="100">
        <f>F18*(-0.8%)+F18</f>
        <v>459.42968251674102</v>
      </c>
      <c r="I18" s="236" t="s">
        <v>60</v>
      </c>
      <c r="J18" s="142"/>
      <c r="K18" s="59"/>
      <c r="N18" s="40"/>
      <c r="O18" s="58"/>
      <c r="P18" s="60"/>
    </row>
    <row r="19" spans="2:17" ht="15" customHeight="1" x14ac:dyDescent="0.25">
      <c r="B19" s="161">
        <v>200</v>
      </c>
      <c r="C19" s="36" t="s">
        <v>0</v>
      </c>
      <c r="D19" s="148"/>
      <c r="E19" s="98">
        <v>1.0109592629317468</v>
      </c>
      <c r="F19" s="100">
        <f t="shared" ref="F19:F21" si="1">E19*$E$8</f>
        <v>1204.2546740042967</v>
      </c>
      <c r="G19" s="215">
        <f t="shared" si="0"/>
        <v>1.0028715888282929</v>
      </c>
      <c r="H19" s="100">
        <f>F19*(-0.8%)+F19</f>
        <v>1194.6206366122624</v>
      </c>
      <c r="I19" s="237"/>
      <c r="J19" s="142"/>
      <c r="K19" s="59"/>
      <c r="N19" s="62"/>
      <c r="O19" s="59"/>
      <c r="P19" s="60"/>
    </row>
    <row r="20" spans="2:17" ht="15" customHeight="1" x14ac:dyDescent="0.25">
      <c r="B20" s="161">
        <v>300</v>
      </c>
      <c r="C20" s="228" t="s">
        <v>23</v>
      </c>
      <c r="D20" s="229"/>
      <c r="E20" s="98">
        <v>0</v>
      </c>
      <c r="F20" s="100">
        <f t="shared" si="1"/>
        <v>0</v>
      </c>
      <c r="G20" s="210">
        <v>0</v>
      </c>
      <c r="H20" s="199">
        <v>0</v>
      </c>
      <c r="I20" s="237"/>
      <c r="J20" s="145"/>
      <c r="K20" s="59"/>
      <c r="N20" s="62"/>
      <c r="O20" s="59"/>
      <c r="P20" s="60"/>
    </row>
    <row r="21" spans="2:17" ht="15" customHeight="1" x14ac:dyDescent="0.25">
      <c r="B21" s="161">
        <v>500</v>
      </c>
      <c r="C21" s="63" t="s">
        <v>1</v>
      </c>
      <c r="D21" s="163"/>
      <c r="E21" s="98">
        <v>1.3038092877210378E-2</v>
      </c>
      <c r="F21" s="100">
        <f t="shared" si="1"/>
        <v>15.530976235333004</v>
      </c>
      <c r="G21" s="215">
        <f>H21/$E$8</f>
        <v>1.2933788134192695E-2</v>
      </c>
      <c r="H21" s="100">
        <f>F21*(-0.8%)+F21</f>
        <v>15.406728425450339</v>
      </c>
      <c r="I21" s="238"/>
      <c r="J21" s="141"/>
      <c r="K21" s="65"/>
      <c r="N21" s="62"/>
      <c r="O21" s="59"/>
      <c r="P21" s="60"/>
    </row>
    <row r="22" spans="2:17" x14ac:dyDescent="0.25">
      <c r="B22" s="164"/>
      <c r="C22" s="66" t="s">
        <v>11</v>
      </c>
      <c r="D22" s="165"/>
      <c r="E22" s="101">
        <f>SUM(E13:E21)</f>
        <v>9.1049226921097901</v>
      </c>
      <c r="F22" s="102">
        <f>SUM(F13:F21)</f>
        <v>10845.783910841183</v>
      </c>
      <c r="G22" s="200">
        <f>SUM(G13:G21)</f>
        <v>9.0936203387797629</v>
      </c>
      <c r="H22" s="102">
        <f>SUM(H13:H21)</f>
        <v>10832.320547554453</v>
      </c>
      <c r="I22" s="67"/>
      <c r="J22" s="143"/>
      <c r="K22" s="65"/>
      <c r="N22" s="60"/>
      <c r="O22" s="59"/>
      <c r="P22" s="60"/>
    </row>
    <row r="23" spans="2:17" ht="15.75" thickBot="1" x14ac:dyDescent="0.3">
      <c r="B23" s="166"/>
      <c r="C23" s="68"/>
      <c r="D23" s="167"/>
      <c r="E23" s="103"/>
      <c r="F23" s="104"/>
      <c r="G23" s="201"/>
      <c r="H23" s="104"/>
      <c r="I23" s="69"/>
      <c r="J23" s="146"/>
      <c r="K23" s="59"/>
      <c r="N23" s="60"/>
      <c r="O23" s="59"/>
      <c r="P23" s="60"/>
      <c r="Q23" s="33" t="s">
        <v>26</v>
      </c>
    </row>
    <row r="24" spans="2:17" ht="17.25" x14ac:dyDescent="0.25">
      <c r="B24" s="168" t="s">
        <v>17</v>
      </c>
      <c r="C24" s="66"/>
      <c r="D24" s="165"/>
      <c r="E24" s="105" t="s">
        <v>50</v>
      </c>
      <c r="F24" s="106" t="s">
        <v>7</v>
      </c>
      <c r="G24" s="96" t="s">
        <v>50</v>
      </c>
      <c r="H24" s="97" t="s">
        <v>7</v>
      </c>
      <c r="I24" s="56" t="s">
        <v>27</v>
      </c>
      <c r="J24" s="173" t="s">
        <v>58</v>
      </c>
      <c r="K24" s="59"/>
      <c r="N24" s="60"/>
      <c r="O24" s="59"/>
      <c r="P24" s="60"/>
    </row>
    <row r="25" spans="2:17" ht="15.75" customHeight="1" x14ac:dyDescent="0.25">
      <c r="B25" s="161">
        <v>300</v>
      </c>
      <c r="C25" s="226" t="s">
        <v>23</v>
      </c>
      <c r="D25" s="227"/>
      <c r="E25" s="149">
        <v>2.0484877706164273</v>
      </c>
      <c r="F25" s="150">
        <f>E25*$E$8</f>
        <v>2440.1586323582883</v>
      </c>
      <c r="G25" s="211">
        <f>H25/$E$8</f>
        <v>2.129924110141034</v>
      </c>
      <c r="H25" s="205">
        <v>2537.1655999999998</v>
      </c>
      <c r="I25" s="95" t="s">
        <v>25</v>
      </c>
      <c r="J25" s="220" t="s">
        <v>61</v>
      </c>
      <c r="K25" s="59"/>
      <c r="N25" s="62"/>
      <c r="O25" s="59"/>
      <c r="P25" s="60"/>
    </row>
    <row r="26" spans="2:17" ht="15" customHeight="1" x14ac:dyDescent="0.25">
      <c r="B26" s="161">
        <v>600</v>
      </c>
      <c r="C26" s="36" t="s">
        <v>20</v>
      </c>
      <c r="D26" s="148"/>
      <c r="E26" s="149"/>
      <c r="F26" s="150"/>
      <c r="G26" s="211"/>
      <c r="H26" s="205"/>
      <c r="I26" s="95"/>
      <c r="J26" s="221"/>
      <c r="K26" s="59"/>
      <c r="N26" s="62"/>
      <c r="O26" s="59"/>
      <c r="P26" s="60"/>
    </row>
    <row r="27" spans="2:17" ht="15" customHeight="1" x14ac:dyDescent="0.25">
      <c r="B27" s="161"/>
      <c r="C27" s="36">
        <v>610</v>
      </c>
      <c r="D27" s="148" t="s">
        <v>2</v>
      </c>
      <c r="E27" s="149">
        <v>0.68147772997025291</v>
      </c>
      <c r="F27" s="150">
        <f t="shared" ref="F27:F30" si="2">E27*$E$8</f>
        <v>811.77627194056527</v>
      </c>
      <c r="G27" s="212">
        <f>H27/$E$8</f>
        <v>0.53385167786014098</v>
      </c>
      <c r="H27" s="206">
        <v>635.92411866700002</v>
      </c>
      <c r="I27" s="233" t="s">
        <v>62</v>
      </c>
      <c r="J27" s="221"/>
      <c r="K27" s="59"/>
      <c r="N27" s="62"/>
      <c r="O27" s="70"/>
      <c r="P27" s="60"/>
    </row>
    <row r="28" spans="2:17" x14ac:dyDescent="0.25">
      <c r="B28" s="161"/>
      <c r="C28" s="36">
        <v>620</v>
      </c>
      <c r="D28" s="148" t="s">
        <v>3</v>
      </c>
      <c r="E28" s="149">
        <v>1.5144595042141795</v>
      </c>
      <c r="F28" s="150">
        <f t="shared" si="2"/>
        <v>1804.0241614199308</v>
      </c>
      <c r="G28" s="211">
        <f>H28/$E$8</f>
        <v>1.197240708391538</v>
      </c>
      <c r="H28" s="216">
        <v>1426.1531318360001</v>
      </c>
      <c r="I28" s="234"/>
      <c r="J28" s="221"/>
      <c r="K28" s="59"/>
      <c r="N28" s="62"/>
      <c r="O28" s="59"/>
      <c r="P28" s="60"/>
    </row>
    <row r="29" spans="2:17" ht="15" customHeight="1" x14ac:dyDescent="0.25">
      <c r="B29" s="161"/>
      <c r="C29" s="36">
        <v>630</v>
      </c>
      <c r="D29" s="148" t="s">
        <v>4</v>
      </c>
      <c r="E29" s="149">
        <v>6.2395802082300444E-2</v>
      </c>
      <c r="F29" s="150">
        <f t="shared" si="2"/>
        <v>74.325879440436296</v>
      </c>
      <c r="G29" s="213">
        <f>H29/$E$8</f>
        <v>6.1336271111484215E-2</v>
      </c>
      <c r="H29" s="150">
        <v>73.063766147999999</v>
      </c>
      <c r="I29" s="235"/>
      <c r="J29" s="221"/>
      <c r="K29" s="59"/>
      <c r="N29" s="62"/>
      <c r="O29" s="59"/>
      <c r="P29" s="60"/>
    </row>
    <row r="30" spans="2:17" ht="15.75" customHeight="1" x14ac:dyDescent="0.25">
      <c r="B30" s="161">
        <v>700</v>
      </c>
      <c r="C30" s="226" t="s">
        <v>48</v>
      </c>
      <c r="D30" s="227"/>
      <c r="E30" s="149">
        <v>0</v>
      </c>
      <c r="F30" s="150">
        <f t="shared" si="2"/>
        <v>0</v>
      </c>
      <c r="G30" s="211">
        <v>0</v>
      </c>
      <c r="H30" s="205">
        <v>0</v>
      </c>
      <c r="I30" s="95" t="s">
        <v>25</v>
      </c>
      <c r="J30" s="222"/>
      <c r="N30" s="40"/>
      <c r="O30" s="58"/>
      <c r="P30" s="60"/>
    </row>
    <row r="31" spans="2:17" ht="15" customHeight="1" thickBot="1" x14ac:dyDescent="0.3">
      <c r="B31" s="171"/>
      <c r="C31" s="170" t="s">
        <v>14</v>
      </c>
      <c r="D31" s="169"/>
      <c r="E31" s="174">
        <f>SUM(E25:E30)</f>
        <v>4.3068208068831604</v>
      </c>
      <c r="F31" s="175">
        <f>SUM(F25:F30)</f>
        <v>5130.2849451592201</v>
      </c>
      <c r="G31" s="202">
        <f>SUM(G25:G30)</f>
        <v>3.9223527675041971</v>
      </c>
      <c r="H31" s="175">
        <f>SUM(H25:H30)</f>
        <v>4672.3066166509998</v>
      </c>
      <c r="I31" s="176"/>
      <c r="J31" s="144"/>
      <c r="O31" s="58"/>
      <c r="P31" s="60"/>
    </row>
    <row r="32" spans="2:17" ht="17.25" customHeight="1" x14ac:dyDescent="0.25">
      <c r="B32" s="71"/>
      <c r="C32" s="72"/>
      <c r="D32" s="72"/>
      <c r="E32" s="107"/>
      <c r="F32" s="108"/>
      <c r="G32" s="107"/>
      <c r="H32" s="108"/>
      <c r="I32" s="84"/>
      <c r="J32" s="147"/>
      <c r="K32" s="84"/>
    </row>
    <row r="33" spans="2:15" ht="15" customHeight="1" x14ac:dyDescent="0.25">
      <c r="B33" s="223" t="s">
        <v>18</v>
      </c>
      <c r="C33" s="223"/>
      <c r="D33" s="223"/>
      <c r="E33" s="109">
        <f>E31+E22</f>
        <v>13.411743498992951</v>
      </c>
      <c r="F33" s="110">
        <f>ROUND(F31+F22,2)</f>
        <v>15976.07</v>
      </c>
      <c r="G33" s="109">
        <f>G31+G22</f>
        <v>13.01597310628396</v>
      </c>
      <c r="H33" s="110">
        <f>ROUND(H31+H22,2)</f>
        <v>15504.63</v>
      </c>
      <c r="J33" s="84"/>
      <c r="K33" s="59"/>
      <c r="N33" s="60"/>
      <c r="O33" s="59"/>
    </row>
    <row r="34" spans="2:15" x14ac:dyDescent="0.25">
      <c r="B34" s="71" t="s">
        <v>8</v>
      </c>
      <c r="C34" s="73"/>
      <c r="D34" s="74">
        <v>0.2</v>
      </c>
      <c r="E34" s="111">
        <f>E33*D34</f>
        <v>2.6823486997985904</v>
      </c>
      <c r="F34" s="112">
        <f>ROUND(F33*D34,2)</f>
        <v>3195.21</v>
      </c>
      <c r="G34" s="111">
        <f>G33*D34</f>
        <v>2.603194621256792</v>
      </c>
      <c r="H34" s="112">
        <f>ROUND(H33*D34,2)</f>
        <v>3100.93</v>
      </c>
    </row>
    <row r="35" spans="2:15" x14ac:dyDescent="0.25">
      <c r="B35" s="72" t="s">
        <v>15</v>
      </c>
      <c r="C35" s="72"/>
      <c r="D35" s="72"/>
      <c r="E35" s="107">
        <f>E34+E33</f>
        <v>16.094092198791543</v>
      </c>
      <c r="F35" s="108">
        <f>F34+F33</f>
        <v>19171.28</v>
      </c>
      <c r="G35" s="107">
        <f>G34+G33</f>
        <v>15.619167727540752</v>
      </c>
      <c r="H35" s="108">
        <f>H34+H33</f>
        <v>18605.559999999998</v>
      </c>
    </row>
    <row r="36" spans="2:15" x14ac:dyDescent="0.25">
      <c r="B36" s="72" t="s">
        <v>21</v>
      </c>
      <c r="C36" s="72"/>
      <c r="D36" s="72"/>
      <c r="E36" s="217" t="s">
        <v>54</v>
      </c>
      <c r="F36" s="108">
        <f>F33*12</f>
        <v>191712.84</v>
      </c>
      <c r="G36" s="217" t="s">
        <v>54</v>
      </c>
      <c r="H36" s="108">
        <f>H33*12</f>
        <v>186055.56</v>
      </c>
      <c r="I36" s="75"/>
    </row>
    <row r="37" spans="2:15" ht="15.75" thickBot="1" x14ac:dyDescent="0.3">
      <c r="B37" s="72" t="s">
        <v>22</v>
      </c>
      <c r="C37" s="72"/>
      <c r="D37" s="72"/>
      <c r="E37" s="218" t="s">
        <v>54</v>
      </c>
      <c r="F37" s="113">
        <f>F35*12</f>
        <v>230055.36</v>
      </c>
      <c r="G37" s="218" t="s">
        <v>54</v>
      </c>
      <c r="H37" s="113">
        <f>H35*12</f>
        <v>223266.71999999997</v>
      </c>
      <c r="I37" s="76"/>
    </row>
    <row r="38" spans="2:15" ht="15.75" x14ac:dyDescent="0.25">
      <c r="B38" s="94"/>
      <c r="C38" s="94"/>
      <c r="D38" s="94"/>
      <c r="E38" s="77"/>
      <c r="F38" s="77"/>
      <c r="G38" s="207"/>
      <c r="H38" s="207"/>
      <c r="I38" s="49"/>
    </row>
    <row r="39" spans="2:15" ht="15.75" x14ac:dyDescent="0.25">
      <c r="B39" s="49"/>
      <c r="C39" s="49"/>
      <c r="D39" s="49"/>
      <c r="E39" s="49"/>
      <c r="F39" s="49"/>
      <c r="G39" s="49"/>
      <c r="H39" s="49"/>
      <c r="I39" s="49"/>
    </row>
    <row r="40" spans="2:15" ht="15.75" x14ac:dyDescent="0.25">
      <c r="B40" s="49"/>
      <c r="C40" s="49"/>
      <c r="D40" s="49"/>
      <c r="E40" s="49"/>
      <c r="F40" s="49"/>
      <c r="G40" s="49"/>
      <c r="H40" s="49"/>
      <c r="I40" s="49"/>
    </row>
    <row r="41" spans="2:15" x14ac:dyDescent="0.25">
      <c r="B41" s="50" t="s">
        <v>5</v>
      </c>
      <c r="C41" s="50"/>
      <c r="D41" s="50"/>
      <c r="E41" s="78" t="s">
        <v>47</v>
      </c>
      <c r="I41" s="79"/>
    </row>
    <row r="43" spans="2:15" x14ac:dyDescent="0.25">
      <c r="B43" s="80" t="s">
        <v>6</v>
      </c>
      <c r="C43" s="80"/>
      <c r="D43" s="80"/>
      <c r="E43" s="80" t="s">
        <v>6</v>
      </c>
      <c r="F43" s="80"/>
      <c r="G43" s="80"/>
      <c r="H43" s="80"/>
    </row>
    <row r="44" spans="2:15" ht="15.75" x14ac:dyDescent="0.25">
      <c r="B44" s="49"/>
      <c r="C44" s="49"/>
      <c r="D44" s="49"/>
      <c r="E44" s="49"/>
      <c r="F44" s="49"/>
      <c r="G44" s="49"/>
      <c r="H44" s="49"/>
      <c r="I44" s="49"/>
    </row>
  </sheetData>
  <mergeCells count="13">
    <mergeCell ref="A3:J3"/>
    <mergeCell ref="J25:J30"/>
    <mergeCell ref="B33:D33"/>
    <mergeCell ref="C16:D16"/>
    <mergeCell ref="C25:D25"/>
    <mergeCell ref="C30:D30"/>
    <mergeCell ref="C20:D20"/>
    <mergeCell ref="I13:I17"/>
    <mergeCell ref="I27:I29"/>
    <mergeCell ref="I18:I21"/>
    <mergeCell ref="C17:D17"/>
    <mergeCell ref="E11:F11"/>
    <mergeCell ref="G11:H11"/>
  </mergeCells>
  <conditionalFormatting sqref="S4">
    <cfRule type="expression" dxfId="3" priority="1">
      <formula>AND($AV4&lt;&gt;"",$BE4="")</formula>
    </cfRule>
    <cfRule type="expression" dxfId="2" priority="2">
      <formula>$AV4&lt;&gt;""</formula>
    </cfRule>
  </conditionalFormatting>
  <pageMargins left="0.7" right="0.7" top="0.75" bottom="0.75" header="0.3" footer="0.3"/>
  <pageSetup paperSize="9" orientation="portrait" r:id="rId1"/>
  <ignoredErrors>
    <ignoredError sqref="E16 F13:G13 F14:F15 G15 F17 F33:G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5"/>
  <sheetViews>
    <sheetView showGridLines="0" workbookViewId="0">
      <selection activeCell="F16" sqref="F16"/>
    </sheetView>
  </sheetViews>
  <sheetFormatPr defaultColWidth="9.140625" defaultRowHeight="15" x14ac:dyDescent="0.25"/>
  <cols>
    <col min="1" max="1" width="9.140625" style="27" customWidth="1"/>
    <col min="2" max="2" width="7.85546875" style="27" customWidth="1"/>
    <col min="3" max="3" width="14.7109375" style="27" customWidth="1"/>
    <col min="4" max="4" width="14.28515625" style="27" customWidth="1"/>
    <col min="5" max="7" width="14.7109375" style="27" customWidth="1"/>
    <col min="8" max="8" width="9.140625" style="3"/>
    <col min="9" max="11" width="8.7109375" customWidth="1"/>
    <col min="12" max="14" width="9.140625" style="3"/>
    <col min="15" max="15" width="9.42578125" style="3" customWidth="1"/>
    <col min="16" max="16" width="8.7109375" style="3" customWidth="1"/>
    <col min="17" max="16384" width="9.140625" style="3"/>
  </cols>
  <sheetData>
    <row r="1" spans="1:17" x14ac:dyDescent="0.25">
      <c r="A1" s="1"/>
      <c r="B1" s="1"/>
      <c r="C1" s="1"/>
      <c r="D1" s="1"/>
      <c r="E1" s="1"/>
      <c r="F1" s="1"/>
      <c r="G1" s="2"/>
      <c r="N1" s="83"/>
      <c r="O1" s="83"/>
      <c r="P1" s="83"/>
      <c r="Q1" s="83"/>
    </row>
    <row r="2" spans="1:17" x14ac:dyDescent="0.25">
      <c r="A2" s="1"/>
      <c r="B2" s="1"/>
      <c r="C2" s="1"/>
      <c r="D2" s="1"/>
      <c r="E2" s="1"/>
      <c r="F2" s="4"/>
      <c r="G2" s="5"/>
      <c r="I2" s="3"/>
      <c r="J2" s="81"/>
      <c r="N2" s="83"/>
      <c r="O2" s="83"/>
      <c r="P2" s="84"/>
      <c r="Q2" s="83"/>
    </row>
    <row r="3" spans="1:17" x14ac:dyDescent="0.25">
      <c r="A3" s="1"/>
      <c r="B3" s="1"/>
      <c r="C3" s="1"/>
      <c r="D3" s="1"/>
      <c r="E3" s="1"/>
      <c r="F3" s="4"/>
      <c r="G3" s="5"/>
      <c r="I3" s="3"/>
      <c r="J3" s="82"/>
      <c r="K3" s="177" t="s">
        <v>9</v>
      </c>
      <c r="L3" s="177" t="s">
        <v>64</v>
      </c>
      <c r="M3" s="178"/>
      <c r="N3" s="85"/>
      <c r="O3" s="83"/>
      <c r="P3" s="84"/>
      <c r="Q3" s="83"/>
    </row>
    <row r="4" spans="1:17" ht="21" x14ac:dyDescent="0.35">
      <c r="A4" s="1"/>
      <c r="B4" s="6" t="s">
        <v>53</v>
      </c>
      <c r="C4" s="1"/>
      <c r="D4" s="1"/>
      <c r="E4" s="7"/>
      <c r="F4" s="8"/>
      <c r="G4" s="1"/>
      <c r="K4" s="179" t="s">
        <v>65</v>
      </c>
      <c r="L4" s="180">
        <v>1191.1573591780027</v>
      </c>
      <c r="M4" s="181">
        <f>L4/$L$9</f>
        <v>0.9653597205429959</v>
      </c>
      <c r="N4" s="83"/>
      <c r="O4" s="83"/>
      <c r="P4" s="84"/>
      <c r="Q4" s="83"/>
    </row>
    <row r="5" spans="1:17" x14ac:dyDescent="0.25">
      <c r="A5" s="1"/>
      <c r="B5" s="1"/>
      <c r="C5" s="1"/>
      <c r="D5" s="1"/>
      <c r="E5" s="1"/>
      <c r="F5" s="8"/>
      <c r="G5" s="1"/>
      <c r="K5" s="179" t="s">
        <v>66</v>
      </c>
      <c r="L5" s="180"/>
      <c r="M5" s="181">
        <f>L5/$L$9</f>
        <v>0</v>
      </c>
      <c r="N5" s="86"/>
      <c r="O5" s="83"/>
      <c r="P5" s="84"/>
      <c r="Q5" s="83"/>
    </row>
    <row r="6" spans="1:17" x14ac:dyDescent="0.25">
      <c r="A6" s="1"/>
      <c r="B6" s="9" t="s">
        <v>31</v>
      </c>
      <c r="C6" s="10"/>
      <c r="D6" s="11"/>
      <c r="E6" s="12">
        <v>44197</v>
      </c>
      <c r="F6" s="13"/>
      <c r="G6" s="1"/>
      <c r="K6" s="179" t="s">
        <v>67</v>
      </c>
      <c r="L6" s="180"/>
      <c r="M6" s="181">
        <f>L6/$L$9</f>
        <v>0</v>
      </c>
      <c r="N6" s="83"/>
      <c r="O6" s="83"/>
      <c r="P6" s="84"/>
      <c r="Q6" s="83"/>
    </row>
    <row r="7" spans="1:17" x14ac:dyDescent="0.25">
      <c r="A7" s="1"/>
      <c r="B7" s="14" t="s">
        <v>32</v>
      </c>
      <c r="C7" s="15"/>
      <c r="D7" s="16"/>
      <c r="E7" s="17">
        <v>84</v>
      </c>
      <c r="F7" s="18" t="s">
        <v>33</v>
      </c>
      <c r="G7" s="1"/>
      <c r="K7" s="179" t="s">
        <v>68</v>
      </c>
      <c r="L7" s="180"/>
      <c r="M7" s="181">
        <f>L7/$L$9</f>
        <v>0</v>
      </c>
      <c r="N7" s="83"/>
      <c r="O7" s="87"/>
      <c r="P7" s="88"/>
      <c r="Q7" s="83"/>
    </row>
    <row r="8" spans="1:17" x14ac:dyDescent="0.25">
      <c r="A8" s="1"/>
      <c r="B8" s="14" t="s">
        <v>71</v>
      </c>
      <c r="C8" s="15"/>
      <c r="D8" s="16"/>
      <c r="E8" s="19">
        <v>438418.17575784121</v>
      </c>
      <c r="F8" s="18" t="s">
        <v>34</v>
      </c>
      <c r="G8" s="1"/>
      <c r="K8" s="179" t="s">
        <v>69</v>
      </c>
      <c r="L8" s="180"/>
      <c r="M8" s="181">
        <f>L8/$L$9</f>
        <v>0</v>
      </c>
      <c r="N8" s="83"/>
      <c r="O8" s="83"/>
      <c r="P8" s="83"/>
      <c r="Q8" s="83"/>
    </row>
    <row r="9" spans="1:17" x14ac:dyDescent="0.25">
      <c r="A9" s="1"/>
      <c r="B9" s="14" t="s">
        <v>35</v>
      </c>
      <c r="C9" s="15"/>
      <c r="D9" s="16"/>
      <c r="E9" s="20">
        <f>M4</f>
        <v>0.9653597205429959</v>
      </c>
      <c r="F9" s="18"/>
      <c r="G9" s="1"/>
      <c r="K9" s="182" t="s">
        <v>70</v>
      </c>
      <c r="L9" s="183">
        <v>1233.9000000000001</v>
      </c>
      <c r="M9" s="182"/>
      <c r="N9" s="83"/>
      <c r="O9" s="83"/>
      <c r="P9" s="83"/>
      <c r="Q9" s="83"/>
    </row>
    <row r="10" spans="1:17" x14ac:dyDescent="0.25">
      <c r="A10" s="1"/>
      <c r="B10" s="14" t="s">
        <v>36</v>
      </c>
      <c r="C10" s="15"/>
      <c r="D10" s="184">
        <f>E6-1</f>
        <v>44196</v>
      </c>
      <c r="E10" s="19">
        <f>ROUND(E8*E9,0)</f>
        <v>423231</v>
      </c>
      <c r="F10" s="18" t="s">
        <v>34</v>
      </c>
      <c r="G10" s="1"/>
      <c r="N10" s="83"/>
      <c r="O10" s="83"/>
      <c r="P10" s="83"/>
      <c r="Q10" s="83"/>
    </row>
    <row r="11" spans="1:17" x14ac:dyDescent="0.25">
      <c r="A11" s="1"/>
      <c r="B11" s="14" t="s">
        <v>37</v>
      </c>
      <c r="C11" s="15"/>
      <c r="D11" s="184">
        <f>EDATE(D10,E7)</f>
        <v>46752</v>
      </c>
      <c r="E11" s="19">
        <f>116785.64*E9</f>
        <v>112740.15279383492</v>
      </c>
      <c r="F11" s="18" t="s">
        <v>34</v>
      </c>
      <c r="G11" s="1"/>
      <c r="N11" s="83"/>
      <c r="O11" s="83"/>
      <c r="P11" s="83"/>
      <c r="Q11" s="83"/>
    </row>
    <row r="12" spans="1:17" x14ac:dyDescent="0.25">
      <c r="A12" s="1"/>
      <c r="B12" s="21" t="s">
        <v>38</v>
      </c>
      <c r="C12" s="22"/>
      <c r="D12" s="23"/>
      <c r="E12" s="24">
        <v>4.2000000000000003E-2</v>
      </c>
      <c r="F12" s="25"/>
      <c r="G12" s="26"/>
    </row>
    <row r="13" spans="1:17" x14ac:dyDescent="0.25">
      <c r="A13" s="1"/>
      <c r="B13" s="17"/>
      <c r="C13" s="15"/>
      <c r="E13" s="28"/>
      <c r="F13" s="17"/>
      <c r="G13" s="26"/>
    </row>
    <row r="15" spans="1:17" ht="15.75" thickBot="1" x14ac:dyDescent="0.3">
      <c r="A15" s="29" t="s">
        <v>39</v>
      </c>
      <c r="B15" s="29" t="s">
        <v>40</v>
      </c>
      <c r="C15" s="29" t="s">
        <v>41</v>
      </c>
      <c r="D15" s="29" t="s">
        <v>42</v>
      </c>
      <c r="E15" s="29" t="s">
        <v>43</v>
      </c>
      <c r="F15" s="29" t="s">
        <v>44</v>
      </c>
      <c r="G15" s="29" t="s">
        <v>45</v>
      </c>
    </row>
    <row r="16" spans="1:17" x14ac:dyDescent="0.25">
      <c r="A16" s="30">
        <f>E6</f>
        <v>44197</v>
      </c>
      <c r="B16" s="31">
        <v>1</v>
      </c>
      <c r="C16" s="8">
        <f>E10</f>
        <v>423231</v>
      </c>
      <c r="D16" s="32">
        <f>ROUND(C16*$E$12/12,2)</f>
        <v>1481.31</v>
      </c>
      <c r="E16" s="32">
        <f>F16-D16</f>
        <v>3185.9600000000005</v>
      </c>
      <c r="F16" s="32">
        <f>ROUND(PMT($E$12/12,E7,-C16,E11),2)</f>
        <v>4667.2700000000004</v>
      </c>
      <c r="G16" s="32">
        <f>C16-E16</f>
        <v>420045.04</v>
      </c>
    </row>
    <row r="17" spans="1:7" x14ac:dyDescent="0.25">
      <c r="A17" s="30">
        <f>EDATE(A16,1)</f>
        <v>44228</v>
      </c>
      <c r="B17" s="31">
        <v>2</v>
      </c>
      <c r="C17" s="8">
        <f>G16</f>
        <v>420045.04</v>
      </c>
      <c r="D17" s="32">
        <f t="shared" ref="D17:D74" si="0">ROUND(C17*$E$12/12,2)</f>
        <v>1470.16</v>
      </c>
      <c r="E17" s="32">
        <f>F17-D17</f>
        <v>3197.1100000000006</v>
      </c>
      <c r="F17" s="32">
        <f>F16</f>
        <v>4667.2700000000004</v>
      </c>
      <c r="G17" s="32">
        <f t="shared" ref="G17:G74" si="1">C17-E17</f>
        <v>416847.93</v>
      </c>
    </row>
    <row r="18" spans="1:7" x14ac:dyDescent="0.25">
      <c r="A18" s="30">
        <f>EDATE(A17,1)</f>
        <v>44256</v>
      </c>
      <c r="B18" s="31">
        <v>3</v>
      </c>
      <c r="C18" s="8">
        <f>G17</f>
        <v>416847.93</v>
      </c>
      <c r="D18" s="32">
        <f t="shared" si="0"/>
        <v>1458.97</v>
      </c>
      <c r="E18" s="32">
        <f>F18-D18</f>
        <v>3208.3</v>
      </c>
      <c r="F18" s="32">
        <f t="shared" ref="F18:F81" si="2">F17</f>
        <v>4667.2700000000004</v>
      </c>
      <c r="G18" s="32">
        <f t="shared" si="1"/>
        <v>413639.63</v>
      </c>
    </row>
    <row r="19" spans="1:7" x14ac:dyDescent="0.25">
      <c r="A19" s="30">
        <f t="shared" ref="A19:A82" si="3">EDATE(A18,1)</f>
        <v>44287</v>
      </c>
      <c r="B19" s="31">
        <v>4</v>
      </c>
      <c r="C19" s="8">
        <f t="shared" ref="C19:C74" si="4">G18</f>
        <v>413639.63</v>
      </c>
      <c r="D19" s="32">
        <f t="shared" si="0"/>
        <v>1447.74</v>
      </c>
      <c r="E19" s="32">
        <f t="shared" ref="E19:E74" si="5">F19-D19</f>
        <v>3219.5300000000007</v>
      </c>
      <c r="F19" s="32">
        <f t="shared" si="2"/>
        <v>4667.2700000000004</v>
      </c>
      <c r="G19" s="32">
        <f t="shared" si="1"/>
        <v>410420.1</v>
      </c>
    </row>
    <row r="20" spans="1:7" x14ac:dyDescent="0.25">
      <c r="A20" s="30">
        <f t="shared" si="3"/>
        <v>44317</v>
      </c>
      <c r="B20" s="31">
        <v>5</v>
      </c>
      <c r="C20" s="8">
        <f t="shared" si="4"/>
        <v>410420.1</v>
      </c>
      <c r="D20" s="32">
        <f t="shared" si="0"/>
        <v>1436.47</v>
      </c>
      <c r="E20" s="32">
        <f t="shared" si="5"/>
        <v>3230.8</v>
      </c>
      <c r="F20" s="32">
        <f t="shared" si="2"/>
        <v>4667.2700000000004</v>
      </c>
      <c r="G20" s="32">
        <f t="shared" si="1"/>
        <v>407189.3</v>
      </c>
    </row>
    <row r="21" spans="1:7" x14ac:dyDescent="0.25">
      <c r="A21" s="30">
        <f t="shared" si="3"/>
        <v>44348</v>
      </c>
      <c r="B21" s="31">
        <v>6</v>
      </c>
      <c r="C21" s="8">
        <f t="shared" si="4"/>
        <v>407189.3</v>
      </c>
      <c r="D21" s="32">
        <f t="shared" si="0"/>
        <v>1425.16</v>
      </c>
      <c r="E21" s="32">
        <f t="shared" si="5"/>
        <v>3242.1100000000006</v>
      </c>
      <c r="F21" s="32">
        <f t="shared" si="2"/>
        <v>4667.2700000000004</v>
      </c>
      <c r="G21" s="32">
        <f t="shared" si="1"/>
        <v>403947.19</v>
      </c>
    </row>
    <row r="22" spans="1:7" x14ac:dyDescent="0.25">
      <c r="A22" s="30">
        <f t="shared" si="3"/>
        <v>44378</v>
      </c>
      <c r="B22" s="31">
        <v>7</v>
      </c>
      <c r="C22" s="8">
        <f t="shared" si="4"/>
        <v>403947.19</v>
      </c>
      <c r="D22" s="32">
        <f t="shared" si="0"/>
        <v>1413.82</v>
      </c>
      <c r="E22" s="32">
        <f t="shared" si="5"/>
        <v>3253.4500000000007</v>
      </c>
      <c r="F22" s="32">
        <f t="shared" si="2"/>
        <v>4667.2700000000004</v>
      </c>
      <c r="G22" s="32">
        <f t="shared" si="1"/>
        <v>400693.74</v>
      </c>
    </row>
    <row r="23" spans="1:7" x14ac:dyDescent="0.25">
      <c r="A23" s="30">
        <f t="shared" si="3"/>
        <v>44409</v>
      </c>
      <c r="B23" s="31">
        <v>8</v>
      </c>
      <c r="C23" s="8">
        <f t="shared" si="4"/>
        <v>400693.74</v>
      </c>
      <c r="D23" s="32">
        <f t="shared" si="0"/>
        <v>1402.43</v>
      </c>
      <c r="E23" s="32">
        <f t="shared" si="5"/>
        <v>3264.84</v>
      </c>
      <c r="F23" s="32">
        <f t="shared" si="2"/>
        <v>4667.2700000000004</v>
      </c>
      <c r="G23" s="32">
        <f t="shared" si="1"/>
        <v>397428.89999999997</v>
      </c>
    </row>
    <row r="24" spans="1:7" x14ac:dyDescent="0.25">
      <c r="A24" s="30">
        <f t="shared" si="3"/>
        <v>44440</v>
      </c>
      <c r="B24" s="31">
        <v>9</v>
      </c>
      <c r="C24" s="8">
        <f t="shared" si="4"/>
        <v>397428.89999999997</v>
      </c>
      <c r="D24" s="32">
        <f t="shared" si="0"/>
        <v>1391</v>
      </c>
      <c r="E24" s="32">
        <f t="shared" si="5"/>
        <v>3276.2700000000004</v>
      </c>
      <c r="F24" s="32">
        <f t="shared" si="2"/>
        <v>4667.2700000000004</v>
      </c>
      <c r="G24" s="32">
        <f t="shared" si="1"/>
        <v>394152.62999999995</v>
      </c>
    </row>
    <row r="25" spans="1:7" x14ac:dyDescent="0.25">
      <c r="A25" s="30">
        <f t="shared" si="3"/>
        <v>44470</v>
      </c>
      <c r="B25" s="31">
        <v>10</v>
      </c>
      <c r="C25" s="8">
        <f t="shared" si="4"/>
        <v>394152.62999999995</v>
      </c>
      <c r="D25" s="32">
        <f t="shared" si="0"/>
        <v>1379.53</v>
      </c>
      <c r="E25" s="32">
        <f t="shared" si="5"/>
        <v>3287.7400000000007</v>
      </c>
      <c r="F25" s="32">
        <f t="shared" si="2"/>
        <v>4667.2700000000004</v>
      </c>
      <c r="G25" s="32">
        <f t="shared" si="1"/>
        <v>390864.88999999996</v>
      </c>
    </row>
    <row r="26" spans="1:7" x14ac:dyDescent="0.25">
      <c r="A26" s="30">
        <f t="shared" si="3"/>
        <v>44501</v>
      </c>
      <c r="B26" s="31">
        <v>11</v>
      </c>
      <c r="C26" s="8">
        <f t="shared" si="4"/>
        <v>390864.88999999996</v>
      </c>
      <c r="D26" s="32">
        <f t="shared" si="0"/>
        <v>1368.03</v>
      </c>
      <c r="E26" s="32">
        <f t="shared" si="5"/>
        <v>3299.2400000000007</v>
      </c>
      <c r="F26" s="32">
        <f t="shared" si="2"/>
        <v>4667.2700000000004</v>
      </c>
      <c r="G26" s="32">
        <f t="shared" si="1"/>
        <v>387565.64999999997</v>
      </c>
    </row>
    <row r="27" spans="1:7" x14ac:dyDescent="0.25">
      <c r="A27" s="30">
        <f t="shared" si="3"/>
        <v>44531</v>
      </c>
      <c r="B27" s="31">
        <v>12</v>
      </c>
      <c r="C27" s="8">
        <f t="shared" si="4"/>
        <v>387565.64999999997</v>
      </c>
      <c r="D27" s="32">
        <f t="shared" si="0"/>
        <v>1356.48</v>
      </c>
      <c r="E27" s="32">
        <f t="shared" si="5"/>
        <v>3310.7900000000004</v>
      </c>
      <c r="F27" s="32">
        <f t="shared" si="2"/>
        <v>4667.2700000000004</v>
      </c>
      <c r="G27" s="32">
        <f t="shared" si="1"/>
        <v>384254.86</v>
      </c>
    </row>
    <row r="28" spans="1:7" x14ac:dyDescent="0.25">
      <c r="A28" s="30">
        <f t="shared" si="3"/>
        <v>44562</v>
      </c>
      <c r="B28" s="31">
        <v>13</v>
      </c>
      <c r="C28" s="8">
        <f t="shared" si="4"/>
        <v>384254.86</v>
      </c>
      <c r="D28" s="32">
        <f t="shared" si="0"/>
        <v>1344.89</v>
      </c>
      <c r="E28" s="32">
        <f t="shared" si="5"/>
        <v>3322.38</v>
      </c>
      <c r="F28" s="32">
        <f t="shared" si="2"/>
        <v>4667.2700000000004</v>
      </c>
      <c r="G28" s="32">
        <f t="shared" si="1"/>
        <v>380932.48</v>
      </c>
    </row>
    <row r="29" spans="1:7" x14ac:dyDescent="0.25">
      <c r="A29" s="30">
        <f t="shared" si="3"/>
        <v>44593</v>
      </c>
      <c r="B29" s="31">
        <v>14</v>
      </c>
      <c r="C29" s="8">
        <f t="shared" si="4"/>
        <v>380932.48</v>
      </c>
      <c r="D29" s="32">
        <f t="shared" si="0"/>
        <v>1333.26</v>
      </c>
      <c r="E29" s="32">
        <f t="shared" si="5"/>
        <v>3334.01</v>
      </c>
      <c r="F29" s="32">
        <f t="shared" si="2"/>
        <v>4667.2700000000004</v>
      </c>
      <c r="G29" s="32">
        <f t="shared" si="1"/>
        <v>377598.47</v>
      </c>
    </row>
    <row r="30" spans="1:7" x14ac:dyDescent="0.25">
      <c r="A30" s="30">
        <f t="shared" si="3"/>
        <v>44621</v>
      </c>
      <c r="B30" s="31">
        <v>15</v>
      </c>
      <c r="C30" s="8">
        <f t="shared" si="4"/>
        <v>377598.47</v>
      </c>
      <c r="D30" s="32">
        <f t="shared" si="0"/>
        <v>1321.59</v>
      </c>
      <c r="E30" s="32">
        <f t="shared" si="5"/>
        <v>3345.6800000000003</v>
      </c>
      <c r="F30" s="32">
        <f t="shared" si="2"/>
        <v>4667.2700000000004</v>
      </c>
      <c r="G30" s="32">
        <f t="shared" si="1"/>
        <v>374252.79</v>
      </c>
    </row>
    <row r="31" spans="1:7" x14ac:dyDescent="0.25">
      <c r="A31" s="30">
        <f t="shared" si="3"/>
        <v>44652</v>
      </c>
      <c r="B31" s="31">
        <v>16</v>
      </c>
      <c r="C31" s="8">
        <f t="shared" si="4"/>
        <v>374252.79</v>
      </c>
      <c r="D31" s="32">
        <f t="shared" si="0"/>
        <v>1309.8800000000001</v>
      </c>
      <c r="E31" s="32">
        <f t="shared" si="5"/>
        <v>3357.3900000000003</v>
      </c>
      <c r="F31" s="32">
        <f t="shared" si="2"/>
        <v>4667.2700000000004</v>
      </c>
      <c r="G31" s="32">
        <f t="shared" si="1"/>
        <v>370895.39999999997</v>
      </c>
    </row>
    <row r="32" spans="1:7" x14ac:dyDescent="0.25">
      <c r="A32" s="30">
        <f t="shared" si="3"/>
        <v>44682</v>
      </c>
      <c r="B32" s="31">
        <v>17</v>
      </c>
      <c r="C32" s="8">
        <f t="shared" si="4"/>
        <v>370895.39999999997</v>
      </c>
      <c r="D32" s="32">
        <f t="shared" si="0"/>
        <v>1298.1300000000001</v>
      </c>
      <c r="E32" s="32">
        <f t="shared" si="5"/>
        <v>3369.1400000000003</v>
      </c>
      <c r="F32" s="32">
        <f t="shared" si="2"/>
        <v>4667.2700000000004</v>
      </c>
      <c r="G32" s="32">
        <f t="shared" si="1"/>
        <v>367526.25999999995</v>
      </c>
    </row>
    <row r="33" spans="1:7" x14ac:dyDescent="0.25">
      <c r="A33" s="30">
        <f t="shared" si="3"/>
        <v>44713</v>
      </c>
      <c r="B33" s="31">
        <v>18</v>
      </c>
      <c r="C33" s="8">
        <f t="shared" si="4"/>
        <v>367526.25999999995</v>
      </c>
      <c r="D33" s="32">
        <f t="shared" si="0"/>
        <v>1286.3399999999999</v>
      </c>
      <c r="E33" s="32">
        <f t="shared" si="5"/>
        <v>3380.9300000000003</v>
      </c>
      <c r="F33" s="32">
        <f t="shared" si="2"/>
        <v>4667.2700000000004</v>
      </c>
      <c r="G33" s="32">
        <f t="shared" si="1"/>
        <v>364145.32999999996</v>
      </c>
    </row>
    <row r="34" spans="1:7" x14ac:dyDescent="0.25">
      <c r="A34" s="30">
        <f t="shared" si="3"/>
        <v>44743</v>
      </c>
      <c r="B34" s="31">
        <v>19</v>
      </c>
      <c r="C34" s="8">
        <f t="shared" si="4"/>
        <v>364145.32999999996</v>
      </c>
      <c r="D34" s="32">
        <f t="shared" si="0"/>
        <v>1274.51</v>
      </c>
      <c r="E34" s="32">
        <f t="shared" si="5"/>
        <v>3392.76</v>
      </c>
      <c r="F34" s="32">
        <f t="shared" si="2"/>
        <v>4667.2700000000004</v>
      </c>
      <c r="G34" s="32">
        <f t="shared" si="1"/>
        <v>360752.56999999995</v>
      </c>
    </row>
    <row r="35" spans="1:7" x14ac:dyDescent="0.25">
      <c r="A35" s="30">
        <f t="shared" si="3"/>
        <v>44774</v>
      </c>
      <c r="B35" s="31">
        <v>20</v>
      </c>
      <c r="C35" s="8">
        <f t="shared" si="4"/>
        <v>360752.56999999995</v>
      </c>
      <c r="D35" s="32">
        <f t="shared" si="0"/>
        <v>1262.6300000000001</v>
      </c>
      <c r="E35" s="32">
        <f t="shared" si="5"/>
        <v>3404.6400000000003</v>
      </c>
      <c r="F35" s="32">
        <f t="shared" si="2"/>
        <v>4667.2700000000004</v>
      </c>
      <c r="G35" s="32">
        <f t="shared" si="1"/>
        <v>357347.92999999993</v>
      </c>
    </row>
    <row r="36" spans="1:7" x14ac:dyDescent="0.25">
      <c r="A36" s="30">
        <f t="shared" si="3"/>
        <v>44805</v>
      </c>
      <c r="B36" s="31">
        <v>21</v>
      </c>
      <c r="C36" s="8">
        <f t="shared" si="4"/>
        <v>357347.92999999993</v>
      </c>
      <c r="D36" s="32">
        <f t="shared" si="0"/>
        <v>1250.72</v>
      </c>
      <c r="E36" s="32">
        <f t="shared" si="5"/>
        <v>3416.55</v>
      </c>
      <c r="F36" s="32">
        <f t="shared" si="2"/>
        <v>4667.2700000000004</v>
      </c>
      <c r="G36" s="32">
        <f t="shared" si="1"/>
        <v>353931.37999999995</v>
      </c>
    </row>
    <row r="37" spans="1:7" x14ac:dyDescent="0.25">
      <c r="A37" s="30">
        <f t="shared" si="3"/>
        <v>44835</v>
      </c>
      <c r="B37" s="31">
        <v>22</v>
      </c>
      <c r="C37" s="8">
        <f t="shared" si="4"/>
        <v>353931.37999999995</v>
      </c>
      <c r="D37" s="32">
        <f t="shared" si="0"/>
        <v>1238.76</v>
      </c>
      <c r="E37" s="32">
        <f t="shared" si="5"/>
        <v>3428.51</v>
      </c>
      <c r="F37" s="32">
        <f t="shared" si="2"/>
        <v>4667.2700000000004</v>
      </c>
      <c r="G37" s="32">
        <f t="shared" si="1"/>
        <v>350502.86999999994</v>
      </c>
    </row>
    <row r="38" spans="1:7" x14ac:dyDescent="0.25">
      <c r="A38" s="30">
        <f t="shared" si="3"/>
        <v>44866</v>
      </c>
      <c r="B38" s="31">
        <v>23</v>
      </c>
      <c r="C38" s="8">
        <f t="shared" si="4"/>
        <v>350502.86999999994</v>
      </c>
      <c r="D38" s="32">
        <f t="shared" si="0"/>
        <v>1226.76</v>
      </c>
      <c r="E38" s="32">
        <f t="shared" si="5"/>
        <v>3440.51</v>
      </c>
      <c r="F38" s="32">
        <f t="shared" si="2"/>
        <v>4667.2700000000004</v>
      </c>
      <c r="G38" s="32">
        <f t="shared" si="1"/>
        <v>347062.35999999993</v>
      </c>
    </row>
    <row r="39" spans="1:7" x14ac:dyDescent="0.25">
      <c r="A39" s="30">
        <f t="shared" si="3"/>
        <v>44896</v>
      </c>
      <c r="B39" s="31">
        <v>24</v>
      </c>
      <c r="C39" s="8">
        <f t="shared" si="4"/>
        <v>347062.35999999993</v>
      </c>
      <c r="D39" s="32">
        <f t="shared" si="0"/>
        <v>1214.72</v>
      </c>
      <c r="E39" s="32">
        <f t="shared" si="5"/>
        <v>3452.55</v>
      </c>
      <c r="F39" s="32">
        <f t="shared" si="2"/>
        <v>4667.2700000000004</v>
      </c>
      <c r="G39" s="32">
        <f t="shared" si="1"/>
        <v>343609.80999999994</v>
      </c>
    </row>
    <row r="40" spans="1:7" x14ac:dyDescent="0.25">
      <c r="A40" s="30">
        <f t="shared" si="3"/>
        <v>44927</v>
      </c>
      <c r="B40" s="31">
        <v>25</v>
      </c>
      <c r="C40" s="8">
        <f t="shared" si="4"/>
        <v>343609.80999999994</v>
      </c>
      <c r="D40" s="32">
        <f t="shared" si="0"/>
        <v>1202.6300000000001</v>
      </c>
      <c r="E40" s="32">
        <f t="shared" si="5"/>
        <v>3464.6400000000003</v>
      </c>
      <c r="F40" s="32">
        <f t="shared" si="2"/>
        <v>4667.2700000000004</v>
      </c>
      <c r="G40" s="32">
        <f t="shared" si="1"/>
        <v>340145.16999999993</v>
      </c>
    </row>
    <row r="41" spans="1:7" x14ac:dyDescent="0.25">
      <c r="A41" s="30">
        <f t="shared" si="3"/>
        <v>44958</v>
      </c>
      <c r="B41" s="31">
        <v>26</v>
      </c>
      <c r="C41" s="8">
        <f t="shared" si="4"/>
        <v>340145.16999999993</v>
      </c>
      <c r="D41" s="32">
        <f t="shared" si="0"/>
        <v>1190.51</v>
      </c>
      <c r="E41" s="32">
        <f t="shared" si="5"/>
        <v>3476.76</v>
      </c>
      <c r="F41" s="32">
        <f t="shared" si="2"/>
        <v>4667.2700000000004</v>
      </c>
      <c r="G41" s="32">
        <f t="shared" si="1"/>
        <v>336668.40999999992</v>
      </c>
    </row>
    <row r="42" spans="1:7" x14ac:dyDescent="0.25">
      <c r="A42" s="30">
        <f t="shared" si="3"/>
        <v>44986</v>
      </c>
      <c r="B42" s="31">
        <v>27</v>
      </c>
      <c r="C42" s="8">
        <f t="shared" si="4"/>
        <v>336668.40999999992</v>
      </c>
      <c r="D42" s="32">
        <f t="shared" si="0"/>
        <v>1178.3399999999999</v>
      </c>
      <c r="E42" s="32">
        <f t="shared" si="5"/>
        <v>3488.9300000000003</v>
      </c>
      <c r="F42" s="32">
        <f t="shared" si="2"/>
        <v>4667.2700000000004</v>
      </c>
      <c r="G42" s="32">
        <f t="shared" si="1"/>
        <v>333179.47999999992</v>
      </c>
    </row>
    <row r="43" spans="1:7" x14ac:dyDescent="0.25">
      <c r="A43" s="30">
        <f t="shared" si="3"/>
        <v>45017</v>
      </c>
      <c r="B43" s="31">
        <v>28</v>
      </c>
      <c r="C43" s="8">
        <f t="shared" si="4"/>
        <v>333179.47999999992</v>
      </c>
      <c r="D43" s="32">
        <f t="shared" si="0"/>
        <v>1166.1300000000001</v>
      </c>
      <c r="E43" s="32">
        <f t="shared" si="5"/>
        <v>3501.1400000000003</v>
      </c>
      <c r="F43" s="32">
        <f t="shared" si="2"/>
        <v>4667.2700000000004</v>
      </c>
      <c r="G43" s="32">
        <f t="shared" si="1"/>
        <v>329678.33999999991</v>
      </c>
    </row>
    <row r="44" spans="1:7" x14ac:dyDescent="0.25">
      <c r="A44" s="30">
        <f t="shared" si="3"/>
        <v>45047</v>
      </c>
      <c r="B44" s="31">
        <v>29</v>
      </c>
      <c r="C44" s="8">
        <f t="shared" si="4"/>
        <v>329678.33999999991</v>
      </c>
      <c r="D44" s="32">
        <f t="shared" si="0"/>
        <v>1153.8699999999999</v>
      </c>
      <c r="E44" s="32">
        <f t="shared" si="5"/>
        <v>3513.4000000000005</v>
      </c>
      <c r="F44" s="32">
        <f t="shared" si="2"/>
        <v>4667.2700000000004</v>
      </c>
      <c r="G44" s="32">
        <f t="shared" si="1"/>
        <v>326164.93999999989</v>
      </c>
    </row>
    <row r="45" spans="1:7" x14ac:dyDescent="0.25">
      <c r="A45" s="30">
        <f t="shared" si="3"/>
        <v>45078</v>
      </c>
      <c r="B45" s="31">
        <v>30</v>
      </c>
      <c r="C45" s="8">
        <f t="shared" si="4"/>
        <v>326164.93999999989</v>
      </c>
      <c r="D45" s="32">
        <f t="shared" si="0"/>
        <v>1141.58</v>
      </c>
      <c r="E45" s="32">
        <f t="shared" si="5"/>
        <v>3525.6900000000005</v>
      </c>
      <c r="F45" s="32">
        <f t="shared" si="2"/>
        <v>4667.2700000000004</v>
      </c>
      <c r="G45" s="32">
        <f t="shared" si="1"/>
        <v>322639.24999999988</v>
      </c>
    </row>
    <row r="46" spans="1:7" x14ac:dyDescent="0.25">
      <c r="A46" s="30">
        <f t="shared" si="3"/>
        <v>45108</v>
      </c>
      <c r="B46" s="31">
        <v>31</v>
      </c>
      <c r="C46" s="8">
        <f t="shared" si="4"/>
        <v>322639.24999999988</v>
      </c>
      <c r="D46" s="32">
        <f t="shared" si="0"/>
        <v>1129.24</v>
      </c>
      <c r="E46" s="32">
        <f t="shared" si="5"/>
        <v>3538.0300000000007</v>
      </c>
      <c r="F46" s="32">
        <f t="shared" si="2"/>
        <v>4667.2700000000004</v>
      </c>
      <c r="G46" s="32">
        <f t="shared" si="1"/>
        <v>319101.21999999986</v>
      </c>
    </row>
    <row r="47" spans="1:7" x14ac:dyDescent="0.25">
      <c r="A47" s="30">
        <f t="shared" si="3"/>
        <v>45139</v>
      </c>
      <c r="B47" s="31">
        <v>32</v>
      </c>
      <c r="C47" s="8">
        <f t="shared" si="4"/>
        <v>319101.21999999986</v>
      </c>
      <c r="D47" s="32">
        <f t="shared" si="0"/>
        <v>1116.8499999999999</v>
      </c>
      <c r="E47" s="32">
        <f t="shared" si="5"/>
        <v>3550.4200000000005</v>
      </c>
      <c r="F47" s="32">
        <f t="shared" si="2"/>
        <v>4667.2700000000004</v>
      </c>
      <c r="G47" s="32">
        <f t="shared" si="1"/>
        <v>315550.79999999987</v>
      </c>
    </row>
    <row r="48" spans="1:7" x14ac:dyDescent="0.25">
      <c r="A48" s="30">
        <f t="shared" si="3"/>
        <v>45170</v>
      </c>
      <c r="B48" s="31">
        <v>33</v>
      </c>
      <c r="C48" s="8">
        <f t="shared" si="4"/>
        <v>315550.79999999987</v>
      </c>
      <c r="D48" s="32">
        <f t="shared" si="0"/>
        <v>1104.43</v>
      </c>
      <c r="E48" s="32">
        <f t="shared" si="5"/>
        <v>3562.84</v>
      </c>
      <c r="F48" s="32">
        <f t="shared" si="2"/>
        <v>4667.2700000000004</v>
      </c>
      <c r="G48" s="32">
        <f t="shared" si="1"/>
        <v>311987.95999999985</v>
      </c>
    </row>
    <row r="49" spans="1:7" x14ac:dyDescent="0.25">
      <c r="A49" s="30">
        <f t="shared" si="3"/>
        <v>45200</v>
      </c>
      <c r="B49" s="31">
        <v>34</v>
      </c>
      <c r="C49" s="8">
        <f t="shared" si="4"/>
        <v>311987.95999999985</v>
      </c>
      <c r="D49" s="32">
        <f t="shared" si="0"/>
        <v>1091.96</v>
      </c>
      <c r="E49" s="32">
        <f t="shared" si="5"/>
        <v>3575.3100000000004</v>
      </c>
      <c r="F49" s="32">
        <f t="shared" si="2"/>
        <v>4667.2700000000004</v>
      </c>
      <c r="G49" s="32">
        <f t="shared" si="1"/>
        <v>308412.64999999985</v>
      </c>
    </row>
    <row r="50" spans="1:7" x14ac:dyDescent="0.25">
      <c r="A50" s="30">
        <f t="shared" si="3"/>
        <v>45231</v>
      </c>
      <c r="B50" s="31">
        <v>35</v>
      </c>
      <c r="C50" s="8">
        <f t="shared" si="4"/>
        <v>308412.64999999985</v>
      </c>
      <c r="D50" s="32">
        <f t="shared" si="0"/>
        <v>1079.44</v>
      </c>
      <c r="E50" s="32">
        <f t="shared" si="5"/>
        <v>3587.8300000000004</v>
      </c>
      <c r="F50" s="32">
        <f t="shared" si="2"/>
        <v>4667.2700000000004</v>
      </c>
      <c r="G50" s="32">
        <f t="shared" si="1"/>
        <v>304824.81999999983</v>
      </c>
    </row>
    <row r="51" spans="1:7" x14ac:dyDescent="0.25">
      <c r="A51" s="30">
        <f t="shared" si="3"/>
        <v>45261</v>
      </c>
      <c r="B51" s="31">
        <v>36</v>
      </c>
      <c r="C51" s="8">
        <f t="shared" si="4"/>
        <v>304824.81999999983</v>
      </c>
      <c r="D51" s="32">
        <f t="shared" si="0"/>
        <v>1066.8900000000001</v>
      </c>
      <c r="E51" s="32">
        <f t="shared" si="5"/>
        <v>3600.38</v>
      </c>
      <c r="F51" s="32">
        <f t="shared" si="2"/>
        <v>4667.2700000000004</v>
      </c>
      <c r="G51" s="32">
        <f t="shared" si="1"/>
        <v>301224.43999999983</v>
      </c>
    </row>
    <row r="52" spans="1:7" x14ac:dyDescent="0.25">
      <c r="A52" s="30">
        <f t="shared" si="3"/>
        <v>45292</v>
      </c>
      <c r="B52" s="31">
        <v>37</v>
      </c>
      <c r="C52" s="8">
        <f t="shared" si="4"/>
        <v>301224.43999999983</v>
      </c>
      <c r="D52" s="32">
        <f t="shared" si="0"/>
        <v>1054.29</v>
      </c>
      <c r="E52" s="32">
        <f t="shared" si="5"/>
        <v>3612.9800000000005</v>
      </c>
      <c r="F52" s="32">
        <f t="shared" si="2"/>
        <v>4667.2700000000004</v>
      </c>
      <c r="G52" s="32">
        <f t="shared" si="1"/>
        <v>297611.45999999985</v>
      </c>
    </row>
    <row r="53" spans="1:7" x14ac:dyDescent="0.25">
      <c r="A53" s="30">
        <f t="shared" si="3"/>
        <v>45323</v>
      </c>
      <c r="B53" s="31">
        <v>38</v>
      </c>
      <c r="C53" s="8">
        <f t="shared" si="4"/>
        <v>297611.45999999985</v>
      </c>
      <c r="D53" s="32">
        <f t="shared" si="0"/>
        <v>1041.6400000000001</v>
      </c>
      <c r="E53" s="32">
        <f t="shared" si="5"/>
        <v>3625.63</v>
      </c>
      <c r="F53" s="32">
        <f t="shared" si="2"/>
        <v>4667.2700000000004</v>
      </c>
      <c r="G53" s="32">
        <f t="shared" si="1"/>
        <v>293985.82999999984</v>
      </c>
    </row>
    <row r="54" spans="1:7" x14ac:dyDescent="0.25">
      <c r="A54" s="30">
        <f t="shared" si="3"/>
        <v>45352</v>
      </c>
      <c r="B54" s="31">
        <v>39</v>
      </c>
      <c r="C54" s="8">
        <f t="shared" si="4"/>
        <v>293985.82999999984</v>
      </c>
      <c r="D54" s="32">
        <f t="shared" si="0"/>
        <v>1028.95</v>
      </c>
      <c r="E54" s="32">
        <f t="shared" si="5"/>
        <v>3638.3200000000006</v>
      </c>
      <c r="F54" s="32">
        <f t="shared" si="2"/>
        <v>4667.2700000000004</v>
      </c>
      <c r="G54" s="32">
        <f t="shared" si="1"/>
        <v>290347.50999999983</v>
      </c>
    </row>
    <row r="55" spans="1:7" x14ac:dyDescent="0.25">
      <c r="A55" s="30">
        <f t="shared" si="3"/>
        <v>45383</v>
      </c>
      <c r="B55" s="31">
        <v>40</v>
      </c>
      <c r="C55" s="8">
        <f t="shared" si="4"/>
        <v>290347.50999999983</v>
      </c>
      <c r="D55" s="32">
        <f t="shared" si="0"/>
        <v>1016.22</v>
      </c>
      <c r="E55" s="32">
        <f t="shared" si="5"/>
        <v>3651.05</v>
      </c>
      <c r="F55" s="32">
        <f t="shared" si="2"/>
        <v>4667.2700000000004</v>
      </c>
      <c r="G55" s="32">
        <f t="shared" si="1"/>
        <v>286696.45999999985</v>
      </c>
    </row>
    <row r="56" spans="1:7" x14ac:dyDescent="0.25">
      <c r="A56" s="30">
        <f t="shared" si="3"/>
        <v>45413</v>
      </c>
      <c r="B56" s="31">
        <v>41</v>
      </c>
      <c r="C56" s="8">
        <f t="shared" si="4"/>
        <v>286696.45999999985</v>
      </c>
      <c r="D56" s="32">
        <f t="shared" si="0"/>
        <v>1003.44</v>
      </c>
      <c r="E56" s="32">
        <f t="shared" si="5"/>
        <v>3663.8300000000004</v>
      </c>
      <c r="F56" s="32">
        <f t="shared" si="2"/>
        <v>4667.2700000000004</v>
      </c>
      <c r="G56" s="32">
        <f t="shared" si="1"/>
        <v>283032.62999999983</v>
      </c>
    </row>
    <row r="57" spans="1:7" x14ac:dyDescent="0.25">
      <c r="A57" s="30">
        <f t="shared" si="3"/>
        <v>45444</v>
      </c>
      <c r="B57" s="31">
        <v>42</v>
      </c>
      <c r="C57" s="8">
        <f t="shared" si="4"/>
        <v>283032.62999999983</v>
      </c>
      <c r="D57" s="32">
        <f t="shared" si="0"/>
        <v>990.61</v>
      </c>
      <c r="E57" s="32">
        <f t="shared" si="5"/>
        <v>3676.6600000000003</v>
      </c>
      <c r="F57" s="32">
        <f t="shared" si="2"/>
        <v>4667.2700000000004</v>
      </c>
      <c r="G57" s="32">
        <f t="shared" si="1"/>
        <v>279355.96999999986</v>
      </c>
    </row>
    <row r="58" spans="1:7" x14ac:dyDescent="0.25">
      <c r="A58" s="30">
        <f t="shared" si="3"/>
        <v>45474</v>
      </c>
      <c r="B58" s="31">
        <v>43</v>
      </c>
      <c r="C58" s="8">
        <f t="shared" si="4"/>
        <v>279355.96999999986</v>
      </c>
      <c r="D58" s="32">
        <f t="shared" si="0"/>
        <v>977.75</v>
      </c>
      <c r="E58" s="32">
        <f t="shared" si="5"/>
        <v>3689.5200000000004</v>
      </c>
      <c r="F58" s="32">
        <f t="shared" si="2"/>
        <v>4667.2700000000004</v>
      </c>
      <c r="G58" s="32">
        <f t="shared" si="1"/>
        <v>275666.44999999984</v>
      </c>
    </row>
    <row r="59" spans="1:7" x14ac:dyDescent="0.25">
      <c r="A59" s="30">
        <f t="shared" si="3"/>
        <v>45505</v>
      </c>
      <c r="B59" s="31">
        <v>44</v>
      </c>
      <c r="C59" s="8">
        <f t="shared" si="4"/>
        <v>275666.44999999984</v>
      </c>
      <c r="D59" s="32">
        <f t="shared" si="0"/>
        <v>964.83</v>
      </c>
      <c r="E59" s="32">
        <f t="shared" si="5"/>
        <v>3702.4400000000005</v>
      </c>
      <c r="F59" s="32">
        <f t="shared" si="2"/>
        <v>4667.2700000000004</v>
      </c>
      <c r="G59" s="32">
        <f t="shared" si="1"/>
        <v>271964.00999999983</v>
      </c>
    </row>
    <row r="60" spans="1:7" x14ac:dyDescent="0.25">
      <c r="A60" s="30">
        <f t="shared" si="3"/>
        <v>45536</v>
      </c>
      <c r="B60" s="31">
        <v>45</v>
      </c>
      <c r="C60" s="8">
        <f t="shared" si="4"/>
        <v>271964.00999999983</v>
      </c>
      <c r="D60" s="32">
        <f t="shared" si="0"/>
        <v>951.87</v>
      </c>
      <c r="E60" s="32">
        <f t="shared" si="5"/>
        <v>3715.4000000000005</v>
      </c>
      <c r="F60" s="32">
        <f t="shared" si="2"/>
        <v>4667.2700000000004</v>
      </c>
      <c r="G60" s="32">
        <f t="shared" si="1"/>
        <v>268248.60999999981</v>
      </c>
    </row>
    <row r="61" spans="1:7" x14ac:dyDescent="0.25">
      <c r="A61" s="30">
        <f t="shared" si="3"/>
        <v>45566</v>
      </c>
      <c r="B61" s="31">
        <v>46</v>
      </c>
      <c r="C61" s="8">
        <f t="shared" si="4"/>
        <v>268248.60999999981</v>
      </c>
      <c r="D61" s="32">
        <f t="shared" si="0"/>
        <v>938.87</v>
      </c>
      <c r="E61" s="32">
        <f t="shared" si="5"/>
        <v>3728.4000000000005</v>
      </c>
      <c r="F61" s="32">
        <f t="shared" si="2"/>
        <v>4667.2700000000004</v>
      </c>
      <c r="G61" s="32">
        <f t="shared" si="1"/>
        <v>264520.20999999979</v>
      </c>
    </row>
    <row r="62" spans="1:7" x14ac:dyDescent="0.25">
      <c r="A62" s="30">
        <f t="shared" si="3"/>
        <v>45597</v>
      </c>
      <c r="B62" s="31">
        <v>47</v>
      </c>
      <c r="C62" s="8">
        <f t="shared" si="4"/>
        <v>264520.20999999979</v>
      </c>
      <c r="D62" s="32">
        <f t="shared" si="0"/>
        <v>925.82</v>
      </c>
      <c r="E62" s="32">
        <f t="shared" si="5"/>
        <v>3741.4500000000003</v>
      </c>
      <c r="F62" s="32">
        <f t="shared" si="2"/>
        <v>4667.2700000000004</v>
      </c>
      <c r="G62" s="32">
        <f t="shared" si="1"/>
        <v>260778.75999999978</v>
      </c>
    </row>
    <row r="63" spans="1:7" x14ac:dyDescent="0.25">
      <c r="A63" s="30">
        <f t="shared" si="3"/>
        <v>45627</v>
      </c>
      <c r="B63" s="31">
        <v>48</v>
      </c>
      <c r="C63" s="8">
        <f t="shared" si="4"/>
        <v>260778.75999999978</v>
      </c>
      <c r="D63" s="32">
        <f t="shared" si="0"/>
        <v>912.73</v>
      </c>
      <c r="E63" s="32">
        <f t="shared" si="5"/>
        <v>3754.5400000000004</v>
      </c>
      <c r="F63" s="32">
        <f t="shared" si="2"/>
        <v>4667.2700000000004</v>
      </c>
      <c r="G63" s="32">
        <f t="shared" si="1"/>
        <v>257024.21999999977</v>
      </c>
    </row>
    <row r="64" spans="1:7" x14ac:dyDescent="0.25">
      <c r="A64" s="30">
        <f t="shared" si="3"/>
        <v>45658</v>
      </c>
      <c r="B64" s="31">
        <v>49</v>
      </c>
      <c r="C64" s="8">
        <f t="shared" si="4"/>
        <v>257024.21999999977</v>
      </c>
      <c r="D64" s="32">
        <f t="shared" si="0"/>
        <v>899.58</v>
      </c>
      <c r="E64" s="32">
        <f t="shared" si="5"/>
        <v>3767.6900000000005</v>
      </c>
      <c r="F64" s="32">
        <f t="shared" si="2"/>
        <v>4667.2700000000004</v>
      </c>
      <c r="G64" s="32">
        <f t="shared" si="1"/>
        <v>253256.52999999977</v>
      </c>
    </row>
    <row r="65" spans="1:7" x14ac:dyDescent="0.25">
      <c r="A65" s="30">
        <f t="shared" si="3"/>
        <v>45689</v>
      </c>
      <c r="B65" s="31">
        <v>50</v>
      </c>
      <c r="C65" s="8">
        <f t="shared" si="4"/>
        <v>253256.52999999977</v>
      </c>
      <c r="D65" s="32">
        <f t="shared" si="0"/>
        <v>886.4</v>
      </c>
      <c r="E65" s="32">
        <f t="shared" si="5"/>
        <v>3780.8700000000003</v>
      </c>
      <c r="F65" s="32">
        <f t="shared" si="2"/>
        <v>4667.2700000000004</v>
      </c>
      <c r="G65" s="32">
        <f t="shared" si="1"/>
        <v>249475.65999999977</v>
      </c>
    </row>
    <row r="66" spans="1:7" x14ac:dyDescent="0.25">
      <c r="A66" s="30">
        <f t="shared" si="3"/>
        <v>45717</v>
      </c>
      <c r="B66" s="31">
        <v>51</v>
      </c>
      <c r="C66" s="8">
        <f t="shared" si="4"/>
        <v>249475.65999999977</v>
      </c>
      <c r="D66" s="32">
        <f t="shared" si="0"/>
        <v>873.16</v>
      </c>
      <c r="E66" s="32">
        <f t="shared" si="5"/>
        <v>3794.1100000000006</v>
      </c>
      <c r="F66" s="32">
        <f t="shared" si="2"/>
        <v>4667.2700000000004</v>
      </c>
      <c r="G66" s="32">
        <f t="shared" si="1"/>
        <v>245681.54999999976</v>
      </c>
    </row>
    <row r="67" spans="1:7" x14ac:dyDescent="0.25">
      <c r="A67" s="30">
        <f t="shared" si="3"/>
        <v>45748</v>
      </c>
      <c r="B67" s="31">
        <v>52</v>
      </c>
      <c r="C67" s="8">
        <f t="shared" si="4"/>
        <v>245681.54999999976</v>
      </c>
      <c r="D67" s="32">
        <f t="shared" si="0"/>
        <v>859.89</v>
      </c>
      <c r="E67" s="32">
        <f t="shared" si="5"/>
        <v>3807.3800000000006</v>
      </c>
      <c r="F67" s="32">
        <f t="shared" si="2"/>
        <v>4667.2700000000004</v>
      </c>
      <c r="G67" s="32">
        <f t="shared" si="1"/>
        <v>241874.16999999975</v>
      </c>
    </row>
    <row r="68" spans="1:7" x14ac:dyDescent="0.25">
      <c r="A68" s="30">
        <f t="shared" si="3"/>
        <v>45778</v>
      </c>
      <c r="B68" s="31">
        <v>53</v>
      </c>
      <c r="C68" s="8">
        <f t="shared" si="4"/>
        <v>241874.16999999975</v>
      </c>
      <c r="D68" s="32">
        <f t="shared" si="0"/>
        <v>846.56</v>
      </c>
      <c r="E68" s="32">
        <f t="shared" si="5"/>
        <v>3820.7100000000005</v>
      </c>
      <c r="F68" s="32">
        <f t="shared" si="2"/>
        <v>4667.2700000000004</v>
      </c>
      <c r="G68" s="32">
        <f t="shared" si="1"/>
        <v>238053.45999999976</v>
      </c>
    </row>
    <row r="69" spans="1:7" x14ac:dyDescent="0.25">
      <c r="A69" s="30">
        <f t="shared" si="3"/>
        <v>45809</v>
      </c>
      <c r="B69" s="31">
        <v>54</v>
      </c>
      <c r="C69" s="8">
        <f t="shared" si="4"/>
        <v>238053.45999999976</v>
      </c>
      <c r="D69" s="32">
        <f t="shared" si="0"/>
        <v>833.19</v>
      </c>
      <c r="E69" s="32">
        <f t="shared" si="5"/>
        <v>3834.0800000000004</v>
      </c>
      <c r="F69" s="32">
        <f t="shared" si="2"/>
        <v>4667.2700000000004</v>
      </c>
      <c r="G69" s="32">
        <f t="shared" si="1"/>
        <v>234219.37999999977</v>
      </c>
    </row>
    <row r="70" spans="1:7" x14ac:dyDescent="0.25">
      <c r="A70" s="30">
        <f t="shared" si="3"/>
        <v>45839</v>
      </c>
      <c r="B70" s="31">
        <v>55</v>
      </c>
      <c r="C70" s="8">
        <f t="shared" si="4"/>
        <v>234219.37999999977</v>
      </c>
      <c r="D70" s="32">
        <f t="shared" si="0"/>
        <v>819.77</v>
      </c>
      <c r="E70" s="32">
        <f t="shared" si="5"/>
        <v>3847.5000000000005</v>
      </c>
      <c r="F70" s="32">
        <f t="shared" si="2"/>
        <v>4667.2700000000004</v>
      </c>
      <c r="G70" s="32">
        <f t="shared" si="1"/>
        <v>230371.87999999977</v>
      </c>
    </row>
    <row r="71" spans="1:7" x14ac:dyDescent="0.25">
      <c r="A71" s="30">
        <f t="shared" si="3"/>
        <v>45870</v>
      </c>
      <c r="B71" s="31">
        <v>56</v>
      </c>
      <c r="C71" s="8">
        <f t="shared" si="4"/>
        <v>230371.87999999977</v>
      </c>
      <c r="D71" s="32">
        <f t="shared" si="0"/>
        <v>806.3</v>
      </c>
      <c r="E71" s="32">
        <f t="shared" si="5"/>
        <v>3860.9700000000003</v>
      </c>
      <c r="F71" s="32">
        <f t="shared" si="2"/>
        <v>4667.2700000000004</v>
      </c>
      <c r="G71" s="32">
        <f t="shared" si="1"/>
        <v>226510.90999999977</v>
      </c>
    </row>
    <row r="72" spans="1:7" x14ac:dyDescent="0.25">
      <c r="A72" s="30">
        <f t="shared" si="3"/>
        <v>45901</v>
      </c>
      <c r="B72" s="31">
        <v>57</v>
      </c>
      <c r="C72" s="8">
        <f t="shared" si="4"/>
        <v>226510.90999999977</v>
      </c>
      <c r="D72" s="32">
        <f t="shared" si="0"/>
        <v>792.79</v>
      </c>
      <c r="E72" s="32">
        <f t="shared" si="5"/>
        <v>3874.4800000000005</v>
      </c>
      <c r="F72" s="32">
        <f t="shared" si="2"/>
        <v>4667.2700000000004</v>
      </c>
      <c r="G72" s="32">
        <f t="shared" si="1"/>
        <v>222636.42999999976</v>
      </c>
    </row>
    <row r="73" spans="1:7" x14ac:dyDescent="0.25">
      <c r="A73" s="30">
        <f t="shared" si="3"/>
        <v>45931</v>
      </c>
      <c r="B73" s="31">
        <v>58</v>
      </c>
      <c r="C73" s="8">
        <f t="shared" si="4"/>
        <v>222636.42999999976</v>
      </c>
      <c r="D73" s="32">
        <f t="shared" si="0"/>
        <v>779.23</v>
      </c>
      <c r="E73" s="32">
        <f t="shared" si="5"/>
        <v>3888.0400000000004</v>
      </c>
      <c r="F73" s="32">
        <f t="shared" si="2"/>
        <v>4667.2700000000004</v>
      </c>
      <c r="G73" s="32">
        <f t="shared" si="1"/>
        <v>218748.38999999975</v>
      </c>
    </row>
    <row r="74" spans="1:7" x14ac:dyDescent="0.25">
      <c r="A74" s="30">
        <f t="shared" si="3"/>
        <v>45962</v>
      </c>
      <c r="B74" s="31">
        <v>59</v>
      </c>
      <c r="C74" s="8">
        <f t="shared" si="4"/>
        <v>218748.38999999975</v>
      </c>
      <c r="D74" s="32">
        <f t="shared" si="0"/>
        <v>765.62</v>
      </c>
      <c r="E74" s="32">
        <f t="shared" si="5"/>
        <v>3901.6500000000005</v>
      </c>
      <c r="F74" s="32">
        <f t="shared" si="2"/>
        <v>4667.2700000000004</v>
      </c>
      <c r="G74" s="32">
        <f t="shared" si="1"/>
        <v>214846.73999999976</v>
      </c>
    </row>
    <row r="75" spans="1:7" x14ac:dyDescent="0.25">
      <c r="A75" s="30">
        <f t="shared" si="3"/>
        <v>45992</v>
      </c>
      <c r="B75" s="31">
        <v>60</v>
      </c>
      <c r="C75" s="8">
        <f>G74</f>
        <v>214846.73999999976</v>
      </c>
      <c r="D75" s="32">
        <f>ROUND(C75*$E$12/12,2)</f>
        <v>751.96</v>
      </c>
      <c r="E75" s="32">
        <f>F75-D75</f>
        <v>3915.3100000000004</v>
      </c>
      <c r="F75" s="32">
        <f t="shared" si="2"/>
        <v>4667.2700000000004</v>
      </c>
      <c r="G75" s="32">
        <f>C75-E75</f>
        <v>210931.42999999976</v>
      </c>
    </row>
    <row r="76" spans="1:7" x14ac:dyDescent="0.25">
      <c r="A76" s="30">
        <f t="shared" si="3"/>
        <v>46023</v>
      </c>
      <c r="B76" s="31">
        <v>61</v>
      </c>
      <c r="C76" s="8">
        <f>G75</f>
        <v>210931.42999999976</v>
      </c>
      <c r="D76" s="32">
        <f>ROUND(C76*$E$12/12,2)</f>
        <v>738.26</v>
      </c>
      <c r="E76" s="32">
        <f>F76-D76</f>
        <v>3929.01</v>
      </c>
      <c r="F76" s="32">
        <f t="shared" si="2"/>
        <v>4667.2700000000004</v>
      </c>
      <c r="G76" s="32">
        <f>C76-E76</f>
        <v>207002.41999999975</v>
      </c>
    </row>
    <row r="77" spans="1:7" x14ac:dyDescent="0.25">
      <c r="A77" s="30">
        <f t="shared" si="3"/>
        <v>46054</v>
      </c>
      <c r="B77" s="31">
        <v>62</v>
      </c>
      <c r="C77" s="8">
        <f>G76</f>
        <v>207002.41999999975</v>
      </c>
      <c r="D77" s="32">
        <f>ROUND(C77*$E$12/12,2)</f>
        <v>724.51</v>
      </c>
      <c r="E77" s="32">
        <f>F77-D77</f>
        <v>3942.76</v>
      </c>
      <c r="F77" s="32">
        <f t="shared" si="2"/>
        <v>4667.2700000000004</v>
      </c>
      <c r="G77" s="32">
        <f>C77-E77</f>
        <v>203059.65999999974</v>
      </c>
    </row>
    <row r="78" spans="1:7" x14ac:dyDescent="0.25">
      <c r="A78" s="30">
        <f t="shared" si="3"/>
        <v>46082</v>
      </c>
      <c r="B78" s="31">
        <v>63</v>
      </c>
      <c r="C78" s="8">
        <f>G77</f>
        <v>203059.65999999974</v>
      </c>
      <c r="D78" s="32">
        <f>ROUND(C78*$E$12/12,2)</f>
        <v>710.71</v>
      </c>
      <c r="E78" s="32">
        <f>F78-D78</f>
        <v>3956.5600000000004</v>
      </c>
      <c r="F78" s="32">
        <f t="shared" si="2"/>
        <v>4667.2700000000004</v>
      </c>
      <c r="G78" s="32">
        <f>C78-E78</f>
        <v>199103.09999999974</v>
      </c>
    </row>
    <row r="79" spans="1:7" x14ac:dyDescent="0.25">
      <c r="A79" s="30">
        <f t="shared" si="3"/>
        <v>46113</v>
      </c>
      <c r="B79" s="31">
        <v>64</v>
      </c>
      <c r="C79" s="8">
        <f>G78</f>
        <v>199103.09999999974</v>
      </c>
      <c r="D79" s="32">
        <f>ROUND(C79*$E$12/12,2)</f>
        <v>696.86</v>
      </c>
      <c r="E79" s="32">
        <f>F79-D79</f>
        <v>3970.4100000000003</v>
      </c>
      <c r="F79" s="32">
        <f t="shared" si="2"/>
        <v>4667.2700000000004</v>
      </c>
      <c r="G79" s="32">
        <f>C79-E79</f>
        <v>195132.68999999974</v>
      </c>
    </row>
    <row r="80" spans="1:7" x14ac:dyDescent="0.25">
      <c r="A80" s="30">
        <f t="shared" si="3"/>
        <v>46143</v>
      </c>
      <c r="B80" s="31">
        <v>65</v>
      </c>
      <c r="C80" s="8">
        <f t="shared" ref="C80:C99" si="6">G79</f>
        <v>195132.68999999974</v>
      </c>
      <c r="D80" s="32">
        <f t="shared" ref="D80:D99" si="7">ROUND(C80*$E$12/12,2)</f>
        <v>682.96</v>
      </c>
      <c r="E80" s="32">
        <f t="shared" ref="E80:E99" si="8">F80-D80</f>
        <v>3984.3100000000004</v>
      </c>
      <c r="F80" s="32">
        <f t="shared" si="2"/>
        <v>4667.2700000000004</v>
      </c>
      <c r="G80" s="32">
        <f t="shared" ref="G80:G99" si="9">C80-E80</f>
        <v>191148.37999999974</v>
      </c>
    </row>
    <row r="81" spans="1:7" x14ac:dyDescent="0.25">
      <c r="A81" s="30">
        <f t="shared" si="3"/>
        <v>46174</v>
      </c>
      <c r="B81" s="31">
        <v>66</v>
      </c>
      <c r="C81" s="8">
        <f t="shared" si="6"/>
        <v>191148.37999999974</v>
      </c>
      <c r="D81" s="32">
        <f t="shared" si="7"/>
        <v>669.02</v>
      </c>
      <c r="E81" s="32">
        <f t="shared" si="8"/>
        <v>3998.2500000000005</v>
      </c>
      <c r="F81" s="32">
        <f t="shared" si="2"/>
        <v>4667.2700000000004</v>
      </c>
      <c r="G81" s="32">
        <f t="shared" si="9"/>
        <v>187150.12999999974</v>
      </c>
    </row>
    <row r="82" spans="1:7" x14ac:dyDescent="0.25">
      <c r="A82" s="30">
        <f t="shared" si="3"/>
        <v>46204</v>
      </c>
      <c r="B82" s="31">
        <v>67</v>
      </c>
      <c r="C82" s="8">
        <f t="shared" si="6"/>
        <v>187150.12999999974</v>
      </c>
      <c r="D82" s="32">
        <f t="shared" si="7"/>
        <v>655.03</v>
      </c>
      <c r="E82" s="32">
        <f t="shared" si="8"/>
        <v>4012.2400000000007</v>
      </c>
      <c r="F82" s="32">
        <f t="shared" ref="F82:F99" si="10">F81</f>
        <v>4667.2700000000004</v>
      </c>
      <c r="G82" s="32">
        <f t="shared" si="9"/>
        <v>183137.88999999975</v>
      </c>
    </row>
    <row r="83" spans="1:7" x14ac:dyDescent="0.25">
      <c r="A83" s="30">
        <f t="shared" ref="A83:A99" si="11">EDATE(A82,1)</f>
        <v>46235</v>
      </c>
      <c r="B83" s="31">
        <v>68</v>
      </c>
      <c r="C83" s="8">
        <f t="shared" si="6"/>
        <v>183137.88999999975</v>
      </c>
      <c r="D83" s="32">
        <f t="shared" si="7"/>
        <v>640.98</v>
      </c>
      <c r="E83" s="32">
        <f t="shared" si="8"/>
        <v>4026.2900000000004</v>
      </c>
      <c r="F83" s="32">
        <f t="shared" si="10"/>
        <v>4667.2700000000004</v>
      </c>
      <c r="G83" s="32">
        <f t="shared" si="9"/>
        <v>179111.59999999974</v>
      </c>
    </row>
    <row r="84" spans="1:7" x14ac:dyDescent="0.25">
      <c r="A84" s="30">
        <f t="shared" si="11"/>
        <v>46266</v>
      </c>
      <c r="B84" s="31">
        <v>69</v>
      </c>
      <c r="C84" s="8">
        <f t="shared" si="6"/>
        <v>179111.59999999974</v>
      </c>
      <c r="D84" s="32">
        <f t="shared" si="7"/>
        <v>626.89</v>
      </c>
      <c r="E84" s="32">
        <f t="shared" si="8"/>
        <v>4040.3800000000006</v>
      </c>
      <c r="F84" s="32">
        <f t="shared" si="10"/>
        <v>4667.2700000000004</v>
      </c>
      <c r="G84" s="32">
        <f t="shared" si="9"/>
        <v>175071.21999999974</v>
      </c>
    </row>
    <row r="85" spans="1:7" x14ac:dyDescent="0.25">
      <c r="A85" s="30">
        <f t="shared" si="11"/>
        <v>46296</v>
      </c>
      <c r="B85" s="31">
        <v>70</v>
      </c>
      <c r="C85" s="8">
        <f t="shared" si="6"/>
        <v>175071.21999999974</v>
      </c>
      <c r="D85" s="32">
        <f t="shared" si="7"/>
        <v>612.75</v>
      </c>
      <c r="E85" s="32">
        <f t="shared" si="8"/>
        <v>4054.5200000000004</v>
      </c>
      <c r="F85" s="32">
        <f t="shared" si="10"/>
        <v>4667.2700000000004</v>
      </c>
      <c r="G85" s="32">
        <f t="shared" si="9"/>
        <v>171016.69999999975</v>
      </c>
    </row>
    <row r="86" spans="1:7" x14ac:dyDescent="0.25">
      <c r="A86" s="30">
        <f t="shared" si="11"/>
        <v>46327</v>
      </c>
      <c r="B86" s="31">
        <v>71</v>
      </c>
      <c r="C86" s="8">
        <f t="shared" si="6"/>
        <v>171016.69999999975</v>
      </c>
      <c r="D86" s="32">
        <f t="shared" si="7"/>
        <v>598.55999999999995</v>
      </c>
      <c r="E86" s="32">
        <f t="shared" si="8"/>
        <v>4068.7100000000005</v>
      </c>
      <c r="F86" s="32">
        <f t="shared" si="10"/>
        <v>4667.2700000000004</v>
      </c>
      <c r="G86" s="32">
        <f t="shared" si="9"/>
        <v>166947.98999999976</v>
      </c>
    </row>
    <row r="87" spans="1:7" x14ac:dyDescent="0.25">
      <c r="A87" s="30">
        <f t="shared" si="11"/>
        <v>46357</v>
      </c>
      <c r="B87" s="31">
        <v>72</v>
      </c>
      <c r="C87" s="8">
        <f t="shared" si="6"/>
        <v>166947.98999999976</v>
      </c>
      <c r="D87" s="32">
        <f t="shared" si="7"/>
        <v>584.32000000000005</v>
      </c>
      <c r="E87" s="32">
        <f t="shared" si="8"/>
        <v>4082.9500000000003</v>
      </c>
      <c r="F87" s="32">
        <f t="shared" si="10"/>
        <v>4667.2700000000004</v>
      </c>
      <c r="G87" s="32">
        <f t="shared" si="9"/>
        <v>162865.03999999975</v>
      </c>
    </row>
    <row r="88" spans="1:7" x14ac:dyDescent="0.25">
      <c r="A88" s="30">
        <f t="shared" si="11"/>
        <v>46388</v>
      </c>
      <c r="B88" s="31">
        <v>73</v>
      </c>
      <c r="C88" s="8">
        <f t="shared" si="6"/>
        <v>162865.03999999975</v>
      </c>
      <c r="D88" s="32">
        <f t="shared" si="7"/>
        <v>570.03</v>
      </c>
      <c r="E88" s="32">
        <f t="shared" si="8"/>
        <v>4097.2400000000007</v>
      </c>
      <c r="F88" s="32">
        <f t="shared" si="10"/>
        <v>4667.2700000000004</v>
      </c>
      <c r="G88" s="32">
        <f t="shared" si="9"/>
        <v>158767.79999999976</v>
      </c>
    </row>
    <row r="89" spans="1:7" x14ac:dyDescent="0.25">
      <c r="A89" s="30">
        <f t="shared" si="11"/>
        <v>46419</v>
      </c>
      <c r="B89" s="31">
        <v>74</v>
      </c>
      <c r="C89" s="8">
        <f t="shared" si="6"/>
        <v>158767.79999999976</v>
      </c>
      <c r="D89" s="32">
        <f t="shared" si="7"/>
        <v>555.69000000000005</v>
      </c>
      <c r="E89" s="32">
        <f t="shared" si="8"/>
        <v>4111.58</v>
      </c>
      <c r="F89" s="32">
        <f t="shared" si="10"/>
        <v>4667.2700000000004</v>
      </c>
      <c r="G89" s="32">
        <f t="shared" si="9"/>
        <v>154656.21999999977</v>
      </c>
    </row>
    <row r="90" spans="1:7" x14ac:dyDescent="0.25">
      <c r="A90" s="30">
        <f t="shared" si="11"/>
        <v>46447</v>
      </c>
      <c r="B90" s="31">
        <v>75</v>
      </c>
      <c r="C90" s="8">
        <f t="shared" si="6"/>
        <v>154656.21999999977</v>
      </c>
      <c r="D90" s="32">
        <f t="shared" si="7"/>
        <v>541.29999999999995</v>
      </c>
      <c r="E90" s="32">
        <f t="shared" si="8"/>
        <v>4125.97</v>
      </c>
      <c r="F90" s="32">
        <f t="shared" si="10"/>
        <v>4667.2700000000004</v>
      </c>
      <c r="G90" s="32">
        <f t="shared" si="9"/>
        <v>150530.24999999977</v>
      </c>
    </row>
    <row r="91" spans="1:7" x14ac:dyDescent="0.25">
      <c r="A91" s="30">
        <f t="shared" si="11"/>
        <v>46478</v>
      </c>
      <c r="B91" s="31">
        <v>76</v>
      </c>
      <c r="C91" s="8">
        <f t="shared" si="6"/>
        <v>150530.24999999977</v>
      </c>
      <c r="D91" s="32">
        <f t="shared" si="7"/>
        <v>526.86</v>
      </c>
      <c r="E91" s="32">
        <f t="shared" si="8"/>
        <v>4140.4100000000008</v>
      </c>
      <c r="F91" s="32">
        <f t="shared" si="10"/>
        <v>4667.2700000000004</v>
      </c>
      <c r="G91" s="32">
        <f t="shared" si="9"/>
        <v>146389.83999999976</v>
      </c>
    </row>
    <row r="92" spans="1:7" x14ac:dyDescent="0.25">
      <c r="A92" s="30">
        <f t="shared" si="11"/>
        <v>46508</v>
      </c>
      <c r="B92" s="31">
        <v>77</v>
      </c>
      <c r="C92" s="8">
        <f t="shared" si="6"/>
        <v>146389.83999999976</v>
      </c>
      <c r="D92" s="32">
        <f t="shared" si="7"/>
        <v>512.36</v>
      </c>
      <c r="E92" s="32">
        <f t="shared" si="8"/>
        <v>4154.9100000000008</v>
      </c>
      <c r="F92" s="32">
        <f t="shared" si="10"/>
        <v>4667.2700000000004</v>
      </c>
      <c r="G92" s="32">
        <f t="shared" si="9"/>
        <v>142234.92999999976</v>
      </c>
    </row>
    <row r="93" spans="1:7" x14ac:dyDescent="0.25">
      <c r="A93" s="30">
        <f t="shared" si="11"/>
        <v>46539</v>
      </c>
      <c r="B93" s="31">
        <v>78</v>
      </c>
      <c r="C93" s="8">
        <f t="shared" si="6"/>
        <v>142234.92999999976</v>
      </c>
      <c r="D93" s="32">
        <f t="shared" si="7"/>
        <v>497.82</v>
      </c>
      <c r="E93" s="32">
        <f t="shared" si="8"/>
        <v>4169.4500000000007</v>
      </c>
      <c r="F93" s="32">
        <f t="shared" si="10"/>
        <v>4667.2700000000004</v>
      </c>
      <c r="G93" s="32">
        <f t="shared" si="9"/>
        <v>138065.47999999975</v>
      </c>
    </row>
    <row r="94" spans="1:7" x14ac:dyDescent="0.25">
      <c r="A94" s="30">
        <f t="shared" si="11"/>
        <v>46569</v>
      </c>
      <c r="B94" s="31">
        <v>79</v>
      </c>
      <c r="C94" s="8">
        <f t="shared" si="6"/>
        <v>138065.47999999975</v>
      </c>
      <c r="D94" s="32">
        <f t="shared" si="7"/>
        <v>483.23</v>
      </c>
      <c r="E94" s="32">
        <f t="shared" si="8"/>
        <v>4184.0400000000009</v>
      </c>
      <c r="F94" s="32">
        <f t="shared" si="10"/>
        <v>4667.2700000000004</v>
      </c>
      <c r="G94" s="32">
        <f t="shared" si="9"/>
        <v>133881.43999999974</v>
      </c>
    </row>
    <row r="95" spans="1:7" x14ac:dyDescent="0.25">
      <c r="A95" s="30">
        <f t="shared" si="11"/>
        <v>46600</v>
      </c>
      <c r="B95" s="31">
        <v>80</v>
      </c>
      <c r="C95" s="8">
        <f t="shared" si="6"/>
        <v>133881.43999999974</v>
      </c>
      <c r="D95" s="32">
        <f t="shared" si="7"/>
        <v>468.59</v>
      </c>
      <c r="E95" s="32">
        <f t="shared" si="8"/>
        <v>4198.68</v>
      </c>
      <c r="F95" s="32">
        <f t="shared" si="10"/>
        <v>4667.2700000000004</v>
      </c>
      <c r="G95" s="32">
        <f t="shared" si="9"/>
        <v>129682.75999999975</v>
      </c>
    </row>
    <row r="96" spans="1:7" x14ac:dyDescent="0.25">
      <c r="A96" s="30">
        <f t="shared" si="11"/>
        <v>46631</v>
      </c>
      <c r="B96" s="31">
        <v>81</v>
      </c>
      <c r="C96" s="8">
        <f t="shared" si="6"/>
        <v>129682.75999999975</v>
      </c>
      <c r="D96" s="32">
        <f t="shared" si="7"/>
        <v>453.89</v>
      </c>
      <c r="E96" s="32">
        <f t="shared" si="8"/>
        <v>4213.38</v>
      </c>
      <c r="F96" s="32">
        <f t="shared" si="10"/>
        <v>4667.2700000000004</v>
      </c>
      <c r="G96" s="32">
        <f t="shared" si="9"/>
        <v>125469.37999999974</v>
      </c>
    </row>
    <row r="97" spans="1:7" x14ac:dyDescent="0.25">
      <c r="A97" s="30">
        <f t="shared" si="11"/>
        <v>46661</v>
      </c>
      <c r="B97" s="31">
        <v>82</v>
      </c>
      <c r="C97" s="8">
        <f t="shared" si="6"/>
        <v>125469.37999999974</v>
      </c>
      <c r="D97" s="32">
        <f t="shared" si="7"/>
        <v>439.14</v>
      </c>
      <c r="E97" s="32">
        <f t="shared" si="8"/>
        <v>4228.13</v>
      </c>
      <c r="F97" s="32">
        <f t="shared" si="10"/>
        <v>4667.2700000000004</v>
      </c>
      <c r="G97" s="32">
        <f t="shared" si="9"/>
        <v>121241.24999999974</v>
      </c>
    </row>
    <row r="98" spans="1:7" x14ac:dyDescent="0.25">
      <c r="A98" s="30">
        <f t="shared" si="11"/>
        <v>46692</v>
      </c>
      <c r="B98" s="31">
        <v>83</v>
      </c>
      <c r="C98" s="8">
        <f t="shared" si="6"/>
        <v>121241.24999999974</v>
      </c>
      <c r="D98" s="32">
        <f t="shared" si="7"/>
        <v>424.34</v>
      </c>
      <c r="E98" s="32">
        <f t="shared" si="8"/>
        <v>4242.93</v>
      </c>
      <c r="F98" s="32">
        <f t="shared" si="10"/>
        <v>4667.2700000000004</v>
      </c>
      <c r="G98" s="32">
        <f t="shared" si="9"/>
        <v>116998.31999999975</v>
      </c>
    </row>
    <row r="99" spans="1:7" x14ac:dyDescent="0.25">
      <c r="A99" s="30">
        <f t="shared" si="11"/>
        <v>46722</v>
      </c>
      <c r="B99" s="31">
        <v>84</v>
      </c>
      <c r="C99" s="8">
        <f t="shared" si="6"/>
        <v>116998.31999999975</v>
      </c>
      <c r="D99" s="32">
        <f t="shared" si="7"/>
        <v>409.49</v>
      </c>
      <c r="E99" s="32">
        <f t="shared" si="8"/>
        <v>4257.7800000000007</v>
      </c>
      <c r="F99" s="32">
        <f t="shared" si="10"/>
        <v>4667.2700000000004</v>
      </c>
      <c r="G99" s="32">
        <f t="shared" si="9"/>
        <v>112740.53999999975</v>
      </c>
    </row>
    <row r="100" spans="1:7" x14ac:dyDescent="0.25">
      <c r="A100" s="30"/>
      <c r="B100" s="31"/>
      <c r="C100" s="8"/>
      <c r="D100" s="32"/>
      <c r="E100" s="32"/>
      <c r="F100" s="32"/>
      <c r="G100" s="32"/>
    </row>
    <row r="101" spans="1:7" x14ac:dyDescent="0.25">
      <c r="A101" s="30"/>
      <c r="B101" s="31"/>
      <c r="C101" s="8"/>
      <c r="D101" s="32"/>
      <c r="E101" s="32"/>
      <c r="F101" s="32"/>
      <c r="G101" s="32"/>
    </row>
    <row r="102" spans="1:7" x14ac:dyDescent="0.25">
      <c r="A102" s="30"/>
      <c r="B102" s="31"/>
      <c r="C102" s="8"/>
      <c r="D102" s="32"/>
      <c r="E102" s="32"/>
      <c r="F102" s="32"/>
      <c r="G102" s="32"/>
    </row>
    <row r="103" spans="1:7" x14ac:dyDescent="0.25">
      <c r="A103" s="30"/>
      <c r="B103" s="31"/>
      <c r="C103" s="8"/>
      <c r="D103" s="32"/>
      <c r="E103" s="32"/>
      <c r="F103" s="32"/>
      <c r="G103" s="32"/>
    </row>
    <row r="104" spans="1:7" x14ac:dyDescent="0.25">
      <c r="A104" s="30"/>
      <c r="B104" s="31"/>
      <c r="C104" s="8"/>
      <c r="D104" s="32"/>
      <c r="E104" s="32"/>
      <c r="F104" s="32"/>
      <c r="G104" s="32"/>
    </row>
    <row r="105" spans="1:7" x14ac:dyDescent="0.25">
      <c r="A105" s="30"/>
      <c r="B105" s="31"/>
      <c r="C105" s="8"/>
      <c r="D105" s="32"/>
      <c r="E105" s="32"/>
      <c r="F105" s="32"/>
      <c r="G105" s="32"/>
    </row>
    <row r="106" spans="1:7" x14ac:dyDescent="0.25">
      <c r="A106" s="30"/>
      <c r="B106" s="31"/>
      <c r="C106" s="8"/>
      <c r="D106" s="32"/>
      <c r="E106" s="32"/>
      <c r="F106" s="32"/>
      <c r="G106" s="32"/>
    </row>
    <row r="107" spans="1:7" x14ac:dyDescent="0.25">
      <c r="A107" s="30"/>
      <c r="B107" s="31"/>
      <c r="C107" s="8"/>
      <c r="D107" s="32"/>
      <c r="E107" s="32"/>
      <c r="F107" s="32"/>
      <c r="G107" s="32"/>
    </row>
    <row r="108" spans="1:7" x14ac:dyDescent="0.25">
      <c r="A108" s="30"/>
      <c r="B108" s="31"/>
      <c r="C108" s="8"/>
      <c r="D108" s="32"/>
      <c r="E108" s="32"/>
      <c r="F108" s="32"/>
      <c r="G108" s="32"/>
    </row>
    <row r="109" spans="1:7" x14ac:dyDescent="0.25">
      <c r="A109" s="30"/>
      <c r="B109" s="31"/>
      <c r="C109" s="8"/>
      <c r="D109" s="32"/>
      <c r="E109" s="32"/>
      <c r="F109" s="32"/>
      <c r="G109" s="32"/>
    </row>
    <row r="110" spans="1:7" x14ac:dyDescent="0.25">
      <c r="A110" s="30"/>
      <c r="B110" s="31"/>
      <c r="C110" s="8"/>
      <c r="D110" s="32"/>
      <c r="E110" s="32"/>
      <c r="F110" s="32"/>
      <c r="G110" s="32"/>
    </row>
    <row r="111" spans="1:7" x14ac:dyDescent="0.25">
      <c r="A111" s="30"/>
      <c r="B111" s="31"/>
      <c r="C111" s="8"/>
      <c r="D111" s="32"/>
      <c r="E111" s="32"/>
      <c r="F111" s="32"/>
      <c r="G111" s="32"/>
    </row>
    <row r="112" spans="1:7" x14ac:dyDescent="0.25">
      <c r="A112" s="30"/>
      <c r="B112" s="31"/>
      <c r="C112" s="8"/>
      <c r="D112" s="32"/>
      <c r="E112" s="32"/>
      <c r="F112" s="32"/>
      <c r="G112" s="32"/>
    </row>
    <row r="113" spans="1:7" x14ac:dyDescent="0.25">
      <c r="A113" s="30"/>
      <c r="B113" s="31"/>
      <c r="C113" s="8"/>
      <c r="D113" s="32"/>
      <c r="E113" s="32"/>
      <c r="F113" s="32"/>
      <c r="G113" s="32"/>
    </row>
    <row r="114" spans="1:7" x14ac:dyDescent="0.25">
      <c r="A114" s="30"/>
      <c r="B114" s="31"/>
      <c r="C114" s="8"/>
      <c r="D114" s="32"/>
      <c r="E114" s="32"/>
      <c r="F114" s="32"/>
      <c r="G114" s="32"/>
    </row>
    <row r="115" spans="1:7" x14ac:dyDescent="0.25">
      <c r="A115" s="30"/>
      <c r="B115" s="31"/>
      <c r="C115" s="8"/>
      <c r="D115" s="32"/>
      <c r="E115" s="32"/>
      <c r="F115" s="32"/>
      <c r="G115" s="32"/>
    </row>
    <row r="116" spans="1:7" x14ac:dyDescent="0.25">
      <c r="A116" s="30"/>
      <c r="B116" s="31"/>
      <c r="C116" s="8"/>
      <c r="D116" s="32"/>
      <c r="E116" s="32"/>
      <c r="F116" s="32"/>
      <c r="G116" s="32"/>
    </row>
    <row r="117" spans="1:7" x14ac:dyDescent="0.25">
      <c r="A117" s="30"/>
      <c r="B117" s="31"/>
      <c r="C117" s="8"/>
      <c r="D117" s="32"/>
      <c r="E117" s="32"/>
      <c r="F117" s="32"/>
      <c r="G117" s="32"/>
    </row>
    <row r="118" spans="1:7" x14ac:dyDescent="0.25">
      <c r="A118" s="30"/>
      <c r="B118" s="31"/>
      <c r="C118" s="8"/>
      <c r="D118" s="32"/>
      <c r="E118" s="32"/>
      <c r="F118" s="32"/>
      <c r="G118" s="32"/>
    </row>
    <row r="119" spans="1:7" x14ac:dyDescent="0.25">
      <c r="A119" s="30"/>
      <c r="B119" s="31"/>
      <c r="C119" s="8"/>
      <c r="D119" s="32"/>
      <c r="E119" s="32"/>
      <c r="F119" s="32"/>
      <c r="G119" s="32"/>
    </row>
    <row r="120" spans="1:7" x14ac:dyDescent="0.25">
      <c r="A120" s="30"/>
      <c r="B120" s="31"/>
      <c r="C120" s="8"/>
      <c r="D120" s="32"/>
      <c r="E120" s="32"/>
      <c r="F120" s="32"/>
      <c r="G120" s="32"/>
    </row>
    <row r="121" spans="1:7" x14ac:dyDescent="0.25">
      <c r="A121" s="30"/>
      <c r="B121" s="31"/>
      <c r="C121" s="8"/>
      <c r="D121" s="32"/>
      <c r="E121" s="32"/>
      <c r="F121" s="32"/>
      <c r="G121" s="32"/>
    </row>
    <row r="122" spans="1:7" x14ac:dyDescent="0.25">
      <c r="A122" s="30"/>
      <c r="B122" s="31"/>
      <c r="C122" s="8"/>
      <c r="D122" s="32"/>
      <c r="E122" s="32"/>
      <c r="F122" s="32"/>
      <c r="G122" s="32"/>
    </row>
    <row r="123" spans="1:7" x14ac:dyDescent="0.25">
      <c r="A123" s="30"/>
      <c r="B123" s="31"/>
      <c r="C123" s="8"/>
      <c r="D123" s="32"/>
      <c r="E123" s="32"/>
      <c r="F123" s="32"/>
      <c r="G123" s="32"/>
    </row>
    <row r="124" spans="1:7" x14ac:dyDescent="0.25">
      <c r="A124" s="30"/>
      <c r="B124" s="31"/>
      <c r="C124" s="8"/>
      <c r="D124" s="32"/>
      <c r="E124" s="32"/>
      <c r="F124" s="32"/>
      <c r="G124" s="32"/>
    </row>
    <row r="125" spans="1:7" x14ac:dyDescent="0.25">
      <c r="A125" s="30"/>
      <c r="B125" s="31"/>
      <c r="C125" s="8"/>
      <c r="D125" s="32"/>
      <c r="E125" s="32"/>
      <c r="F125" s="32"/>
      <c r="G125" s="32"/>
    </row>
    <row r="126" spans="1:7" x14ac:dyDescent="0.25">
      <c r="A126" s="30"/>
      <c r="B126" s="31"/>
      <c r="C126" s="8"/>
      <c r="D126" s="32"/>
      <c r="E126" s="32"/>
      <c r="F126" s="32"/>
      <c r="G126" s="32"/>
    </row>
    <row r="127" spans="1:7" x14ac:dyDescent="0.25">
      <c r="A127" s="30"/>
      <c r="B127" s="31"/>
      <c r="C127" s="8"/>
      <c r="D127" s="32"/>
      <c r="E127" s="32"/>
      <c r="F127" s="32"/>
      <c r="G127" s="32"/>
    </row>
    <row r="128" spans="1:7" x14ac:dyDescent="0.25">
      <c r="A128" s="30"/>
      <c r="B128" s="31"/>
      <c r="C128" s="8"/>
      <c r="D128" s="32"/>
      <c r="E128" s="32"/>
      <c r="F128" s="32"/>
      <c r="G128" s="32"/>
    </row>
    <row r="129" spans="1:7" x14ac:dyDescent="0.25">
      <c r="A129" s="30"/>
      <c r="B129" s="31"/>
      <c r="C129" s="8"/>
      <c r="D129" s="32"/>
      <c r="E129" s="32"/>
      <c r="F129" s="32"/>
      <c r="G129" s="32"/>
    </row>
    <row r="130" spans="1:7" x14ac:dyDescent="0.25">
      <c r="A130" s="30"/>
      <c r="B130" s="31"/>
      <c r="C130" s="8"/>
      <c r="D130" s="32"/>
      <c r="E130" s="32"/>
      <c r="F130" s="32"/>
      <c r="G130" s="32"/>
    </row>
    <row r="131" spans="1:7" x14ac:dyDescent="0.25">
      <c r="A131" s="30"/>
      <c r="B131" s="31"/>
      <c r="C131" s="8"/>
      <c r="D131" s="32"/>
      <c r="E131" s="32"/>
      <c r="F131" s="32"/>
      <c r="G131" s="32"/>
    </row>
    <row r="132" spans="1:7" x14ac:dyDescent="0.25">
      <c r="A132" s="30"/>
      <c r="B132" s="31"/>
      <c r="C132" s="8"/>
      <c r="D132" s="32"/>
      <c r="E132" s="32"/>
      <c r="F132" s="32"/>
      <c r="G132" s="32"/>
    </row>
    <row r="133" spans="1:7" x14ac:dyDescent="0.25">
      <c r="A133" s="30"/>
      <c r="B133" s="31"/>
      <c r="C133" s="8"/>
      <c r="D133" s="32"/>
      <c r="E133" s="32"/>
      <c r="F133" s="32"/>
      <c r="G133" s="32"/>
    </row>
    <row r="134" spans="1:7" x14ac:dyDescent="0.25">
      <c r="A134" s="30"/>
      <c r="B134" s="31"/>
      <c r="C134" s="8"/>
      <c r="D134" s="32"/>
      <c r="E134" s="32"/>
      <c r="F134" s="32"/>
      <c r="G134" s="32"/>
    </row>
    <row r="135" spans="1:7" x14ac:dyDescent="0.25">
      <c r="A135" s="30"/>
      <c r="B135" s="31"/>
      <c r="C135" s="8"/>
      <c r="D135" s="32"/>
      <c r="E135" s="32"/>
      <c r="F135" s="32"/>
      <c r="G135" s="32"/>
    </row>
  </sheetData>
  <conditionalFormatting sqref="N3">
    <cfRule type="expression" dxfId="1" priority="1">
      <formula>AND($AT3&lt;&gt;"",$BC3="")</formula>
    </cfRule>
    <cfRule type="expression" dxfId="0" priority="2">
      <formula>$AT3&lt;&gt;""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5"/>
  <sheetViews>
    <sheetView workbookViewId="0">
      <selection activeCell="F16" sqref="F16"/>
    </sheetView>
  </sheetViews>
  <sheetFormatPr defaultColWidth="9.140625" defaultRowHeight="15" x14ac:dyDescent="0.25"/>
  <cols>
    <col min="1" max="1" width="9.140625" style="115"/>
    <col min="2" max="2" width="7.85546875" style="115" customWidth="1"/>
    <col min="3" max="3" width="14.7109375" style="115" customWidth="1"/>
    <col min="4" max="4" width="14.28515625" style="115" customWidth="1"/>
    <col min="5" max="7" width="14.7109375" style="115" customWidth="1"/>
    <col min="8" max="257" width="9.140625" style="115"/>
    <col min="258" max="258" width="7.85546875" style="115" customWidth="1"/>
    <col min="259" max="259" width="14.7109375" style="115" customWidth="1"/>
    <col min="260" max="260" width="14.28515625" style="115" customWidth="1"/>
    <col min="261" max="263" width="14.7109375" style="115" customWidth="1"/>
    <col min="264" max="513" width="9.140625" style="115"/>
    <col min="514" max="514" width="7.85546875" style="115" customWidth="1"/>
    <col min="515" max="515" width="14.7109375" style="115" customWidth="1"/>
    <col min="516" max="516" width="14.28515625" style="115" customWidth="1"/>
    <col min="517" max="519" width="14.7109375" style="115" customWidth="1"/>
    <col min="520" max="769" width="9.140625" style="115"/>
    <col min="770" max="770" width="7.85546875" style="115" customWidth="1"/>
    <col min="771" max="771" width="14.7109375" style="115" customWidth="1"/>
    <col min="772" max="772" width="14.28515625" style="115" customWidth="1"/>
    <col min="773" max="775" width="14.7109375" style="115" customWidth="1"/>
    <col min="776" max="1025" width="9.140625" style="115"/>
    <col min="1026" max="1026" width="7.85546875" style="115" customWidth="1"/>
    <col min="1027" max="1027" width="14.7109375" style="115" customWidth="1"/>
    <col min="1028" max="1028" width="14.28515625" style="115" customWidth="1"/>
    <col min="1029" max="1031" width="14.7109375" style="115" customWidth="1"/>
    <col min="1032" max="1281" width="9.140625" style="115"/>
    <col min="1282" max="1282" width="7.85546875" style="115" customWidth="1"/>
    <col min="1283" max="1283" width="14.7109375" style="115" customWidth="1"/>
    <col min="1284" max="1284" width="14.28515625" style="115" customWidth="1"/>
    <col min="1285" max="1287" width="14.7109375" style="115" customWidth="1"/>
    <col min="1288" max="1537" width="9.140625" style="115"/>
    <col min="1538" max="1538" width="7.85546875" style="115" customWidth="1"/>
    <col min="1539" max="1539" width="14.7109375" style="115" customWidth="1"/>
    <col min="1540" max="1540" width="14.28515625" style="115" customWidth="1"/>
    <col min="1541" max="1543" width="14.7109375" style="115" customWidth="1"/>
    <col min="1544" max="1793" width="9.140625" style="115"/>
    <col min="1794" max="1794" width="7.85546875" style="115" customWidth="1"/>
    <col min="1795" max="1795" width="14.7109375" style="115" customWidth="1"/>
    <col min="1796" max="1796" width="14.28515625" style="115" customWidth="1"/>
    <col min="1797" max="1799" width="14.7109375" style="115" customWidth="1"/>
    <col min="1800" max="2049" width="9.140625" style="115"/>
    <col min="2050" max="2050" width="7.85546875" style="115" customWidth="1"/>
    <col min="2051" max="2051" width="14.7109375" style="115" customWidth="1"/>
    <col min="2052" max="2052" width="14.28515625" style="115" customWidth="1"/>
    <col min="2053" max="2055" width="14.7109375" style="115" customWidth="1"/>
    <col min="2056" max="2305" width="9.140625" style="115"/>
    <col min="2306" max="2306" width="7.85546875" style="115" customWidth="1"/>
    <col min="2307" max="2307" width="14.7109375" style="115" customWidth="1"/>
    <col min="2308" max="2308" width="14.28515625" style="115" customWidth="1"/>
    <col min="2309" max="2311" width="14.7109375" style="115" customWidth="1"/>
    <col min="2312" max="2561" width="9.140625" style="115"/>
    <col min="2562" max="2562" width="7.85546875" style="115" customWidth="1"/>
    <col min="2563" max="2563" width="14.7109375" style="115" customWidth="1"/>
    <col min="2564" max="2564" width="14.28515625" style="115" customWidth="1"/>
    <col min="2565" max="2567" width="14.7109375" style="115" customWidth="1"/>
    <col min="2568" max="2817" width="9.140625" style="115"/>
    <col min="2818" max="2818" width="7.85546875" style="115" customWidth="1"/>
    <col min="2819" max="2819" width="14.7109375" style="115" customWidth="1"/>
    <col min="2820" max="2820" width="14.28515625" style="115" customWidth="1"/>
    <col min="2821" max="2823" width="14.7109375" style="115" customWidth="1"/>
    <col min="2824" max="3073" width="9.140625" style="115"/>
    <col min="3074" max="3074" width="7.85546875" style="115" customWidth="1"/>
    <col min="3075" max="3075" width="14.7109375" style="115" customWidth="1"/>
    <col min="3076" max="3076" width="14.28515625" style="115" customWidth="1"/>
    <col min="3077" max="3079" width="14.7109375" style="115" customWidth="1"/>
    <col min="3080" max="3329" width="9.140625" style="115"/>
    <col min="3330" max="3330" width="7.85546875" style="115" customWidth="1"/>
    <col min="3331" max="3331" width="14.7109375" style="115" customWidth="1"/>
    <col min="3332" max="3332" width="14.28515625" style="115" customWidth="1"/>
    <col min="3333" max="3335" width="14.7109375" style="115" customWidth="1"/>
    <col min="3336" max="3585" width="9.140625" style="115"/>
    <col min="3586" max="3586" width="7.85546875" style="115" customWidth="1"/>
    <col min="3587" max="3587" width="14.7109375" style="115" customWidth="1"/>
    <col min="3588" max="3588" width="14.28515625" style="115" customWidth="1"/>
    <col min="3589" max="3591" width="14.7109375" style="115" customWidth="1"/>
    <col min="3592" max="3841" width="9.140625" style="115"/>
    <col min="3842" max="3842" width="7.85546875" style="115" customWidth="1"/>
    <col min="3843" max="3843" width="14.7109375" style="115" customWidth="1"/>
    <col min="3844" max="3844" width="14.28515625" style="115" customWidth="1"/>
    <col min="3845" max="3847" width="14.7109375" style="115" customWidth="1"/>
    <col min="3848" max="4097" width="9.140625" style="115"/>
    <col min="4098" max="4098" width="7.85546875" style="115" customWidth="1"/>
    <col min="4099" max="4099" width="14.7109375" style="115" customWidth="1"/>
    <col min="4100" max="4100" width="14.28515625" style="115" customWidth="1"/>
    <col min="4101" max="4103" width="14.7109375" style="115" customWidth="1"/>
    <col min="4104" max="4353" width="9.140625" style="115"/>
    <col min="4354" max="4354" width="7.85546875" style="115" customWidth="1"/>
    <col min="4355" max="4355" width="14.7109375" style="115" customWidth="1"/>
    <col min="4356" max="4356" width="14.28515625" style="115" customWidth="1"/>
    <col min="4357" max="4359" width="14.7109375" style="115" customWidth="1"/>
    <col min="4360" max="4609" width="9.140625" style="115"/>
    <col min="4610" max="4610" width="7.85546875" style="115" customWidth="1"/>
    <col min="4611" max="4611" width="14.7109375" style="115" customWidth="1"/>
    <col min="4612" max="4612" width="14.28515625" style="115" customWidth="1"/>
    <col min="4613" max="4615" width="14.7109375" style="115" customWidth="1"/>
    <col min="4616" max="4865" width="9.140625" style="115"/>
    <col min="4866" max="4866" width="7.85546875" style="115" customWidth="1"/>
    <col min="4867" max="4867" width="14.7109375" style="115" customWidth="1"/>
    <col min="4868" max="4868" width="14.28515625" style="115" customWidth="1"/>
    <col min="4869" max="4871" width="14.7109375" style="115" customWidth="1"/>
    <col min="4872" max="5121" width="9.140625" style="115"/>
    <col min="5122" max="5122" width="7.85546875" style="115" customWidth="1"/>
    <col min="5123" max="5123" width="14.7109375" style="115" customWidth="1"/>
    <col min="5124" max="5124" width="14.28515625" style="115" customWidth="1"/>
    <col min="5125" max="5127" width="14.7109375" style="115" customWidth="1"/>
    <col min="5128" max="5377" width="9.140625" style="115"/>
    <col min="5378" max="5378" width="7.85546875" style="115" customWidth="1"/>
    <col min="5379" max="5379" width="14.7109375" style="115" customWidth="1"/>
    <col min="5380" max="5380" width="14.28515625" style="115" customWidth="1"/>
    <col min="5381" max="5383" width="14.7109375" style="115" customWidth="1"/>
    <col min="5384" max="5633" width="9.140625" style="115"/>
    <col min="5634" max="5634" width="7.85546875" style="115" customWidth="1"/>
    <col min="5635" max="5635" width="14.7109375" style="115" customWidth="1"/>
    <col min="5636" max="5636" width="14.28515625" style="115" customWidth="1"/>
    <col min="5637" max="5639" width="14.7109375" style="115" customWidth="1"/>
    <col min="5640" max="5889" width="9.140625" style="115"/>
    <col min="5890" max="5890" width="7.85546875" style="115" customWidth="1"/>
    <col min="5891" max="5891" width="14.7109375" style="115" customWidth="1"/>
    <col min="5892" max="5892" width="14.28515625" style="115" customWidth="1"/>
    <col min="5893" max="5895" width="14.7109375" style="115" customWidth="1"/>
    <col min="5896" max="6145" width="9.140625" style="115"/>
    <col min="6146" max="6146" width="7.85546875" style="115" customWidth="1"/>
    <col min="6147" max="6147" width="14.7109375" style="115" customWidth="1"/>
    <col min="6148" max="6148" width="14.28515625" style="115" customWidth="1"/>
    <col min="6149" max="6151" width="14.7109375" style="115" customWidth="1"/>
    <col min="6152" max="6401" width="9.140625" style="115"/>
    <col min="6402" max="6402" width="7.85546875" style="115" customWidth="1"/>
    <col min="6403" max="6403" width="14.7109375" style="115" customWidth="1"/>
    <col min="6404" max="6404" width="14.28515625" style="115" customWidth="1"/>
    <col min="6405" max="6407" width="14.7109375" style="115" customWidth="1"/>
    <col min="6408" max="6657" width="9.140625" style="115"/>
    <col min="6658" max="6658" width="7.85546875" style="115" customWidth="1"/>
    <col min="6659" max="6659" width="14.7109375" style="115" customWidth="1"/>
    <col min="6660" max="6660" width="14.28515625" style="115" customWidth="1"/>
    <col min="6661" max="6663" width="14.7109375" style="115" customWidth="1"/>
    <col min="6664" max="6913" width="9.140625" style="115"/>
    <col min="6914" max="6914" width="7.85546875" style="115" customWidth="1"/>
    <col min="6915" max="6915" width="14.7109375" style="115" customWidth="1"/>
    <col min="6916" max="6916" width="14.28515625" style="115" customWidth="1"/>
    <col min="6917" max="6919" width="14.7109375" style="115" customWidth="1"/>
    <col min="6920" max="7169" width="9.140625" style="115"/>
    <col min="7170" max="7170" width="7.85546875" style="115" customWidth="1"/>
    <col min="7171" max="7171" width="14.7109375" style="115" customWidth="1"/>
    <col min="7172" max="7172" width="14.28515625" style="115" customWidth="1"/>
    <col min="7173" max="7175" width="14.7109375" style="115" customWidth="1"/>
    <col min="7176" max="7425" width="9.140625" style="115"/>
    <col min="7426" max="7426" width="7.85546875" style="115" customWidth="1"/>
    <col min="7427" max="7427" width="14.7109375" style="115" customWidth="1"/>
    <col min="7428" max="7428" width="14.28515625" style="115" customWidth="1"/>
    <col min="7429" max="7431" width="14.7109375" style="115" customWidth="1"/>
    <col min="7432" max="7681" width="9.140625" style="115"/>
    <col min="7682" max="7682" width="7.85546875" style="115" customWidth="1"/>
    <col min="7683" max="7683" width="14.7109375" style="115" customWidth="1"/>
    <col min="7684" max="7684" width="14.28515625" style="115" customWidth="1"/>
    <col min="7685" max="7687" width="14.7109375" style="115" customWidth="1"/>
    <col min="7688" max="7937" width="9.140625" style="115"/>
    <col min="7938" max="7938" width="7.85546875" style="115" customWidth="1"/>
    <col min="7939" max="7939" width="14.7109375" style="115" customWidth="1"/>
    <col min="7940" max="7940" width="14.28515625" style="115" customWidth="1"/>
    <col min="7941" max="7943" width="14.7109375" style="115" customWidth="1"/>
    <col min="7944" max="8193" width="9.140625" style="115"/>
    <col min="8194" max="8194" width="7.85546875" style="115" customWidth="1"/>
    <col min="8195" max="8195" width="14.7109375" style="115" customWidth="1"/>
    <col min="8196" max="8196" width="14.28515625" style="115" customWidth="1"/>
    <col min="8197" max="8199" width="14.7109375" style="115" customWidth="1"/>
    <col min="8200" max="8449" width="9.140625" style="115"/>
    <col min="8450" max="8450" width="7.85546875" style="115" customWidth="1"/>
    <col min="8451" max="8451" width="14.7109375" style="115" customWidth="1"/>
    <col min="8452" max="8452" width="14.28515625" style="115" customWidth="1"/>
    <col min="8453" max="8455" width="14.7109375" style="115" customWidth="1"/>
    <col min="8456" max="8705" width="9.140625" style="115"/>
    <col min="8706" max="8706" width="7.85546875" style="115" customWidth="1"/>
    <col min="8707" max="8707" width="14.7109375" style="115" customWidth="1"/>
    <col min="8708" max="8708" width="14.28515625" style="115" customWidth="1"/>
    <col min="8709" max="8711" width="14.7109375" style="115" customWidth="1"/>
    <col min="8712" max="8961" width="9.140625" style="115"/>
    <col min="8962" max="8962" width="7.85546875" style="115" customWidth="1"/>
    <col min="8963" max="8963" width="14.7109375" style="115" customWidth="1"/>
    <col min="8964" max="8964" width="14.28515625" style="115" customWidth="1"/>
    <col min="8965" max="8967" width="14.7109375" style="115" customWidth="1"/>
    <col min="8968" max="9217" width="9.140625" style="115"/>
    <col min="9218" max="9218" width="7.85546875" style="115" customWidth="1"/>
    <col min="9219" max="9219" width="14.7109375" style="115" customWidth="1"/>
    <col min="9220" max="9220" width="14.28515625" style="115" customWidth="1"/>
    <col min="9221" max="9223" width="14.7109375" style="115" customWidth="1"/>
    <col min="9224" max="9473" width="9.140625" style="115"/>
    <col min="9474" max="9474" width="7.85546875" style="115" customWidth="1"/>
    <col min="9475" max="9475" width="14.7109375" style="115" customWidth="1"/>
    <col min="9476" max="9476" width="14.28515625" style="115" customWidth="1"/>
    <col min="9477" max="9479" width="14.7109375" style="115" customWidth="1"/>
    <col min="9480" max="9729" width="9.140625" style="115"/>
    <col min="9730" max="9730" width="7.85546875" style="115" customWidth="1"/>
    <col min="9731" max="9731" width="14.7109375" style="115" customWidth="1"/>
    <col min="9732" max="9732" width="14.28515625" style="115" customWidth="1"/>
    <col min="9733" max="9735" width="14.7109375" style="115" customWidth="1"/>
    <col min="9736" max="9985" width="9.140625" style="115"/>
    <col min="9986" max="9986" width="7.85546875" style="115" customWidth="1"/>
    <col min="9987" max="9987" width="14.7109375" style="115" customWidth="1"/>
    <col min="9988" max="9988" width="14.28515625" style="115" customWidth="1"/>
    <col min="9989" max="9991" width="14.7109375" style="115" customWidth="1"/>
    <col min="9992" max="10241" width="9.140625" style="115"/>
    <col min="10242" max="10242" width="7.85546875" style="115" customWidth="1"/>
    <col min="10243" max="10243" width="14.7109375" style="115" customWidth="1"/>
    <col min="10244" max="10244" width="14.28515625" style="115" customWidth="1"/>
    <col min="10245" max="10247" width="14.7109375" style="115" customWidth="1"/>
    <col min="10248" max="10497" width="9.140625" style="115"/>
    <col min="10498" max="10498" width="7.85546875" style="115" customWidth="1"/>
    <col min="10499" max="10499" width="14.7109375" style="115" customWidth="1"/>
    <col min="10500" max="10500" width="14.28515625" style="115" customWidth="1"/>
    <col min="10501" max="10503" width="14.7109375" style="115" customWidth="1"/>
    <col min="10504" max="10753" width="9.140625" style="115"/>
    <col min="10754" max="10754" width="7.85546875" style="115" customWidth="1"/>
    <col min="10755" max="10755" width="14.7109375" style="115" customWidth="1"/>
    <col min="10756" max="10756" width="14.28515625" style="115" customWidth="1"/>
    <col min="10757" max="10759" width="14.7109375" style="115" customWidth="1"/>
    <col min="10760" max="11009" width="9.140625" style="115"/>
    <col min="11010" max="11010" width="7.85546875" style="115" customWidth="1"/>
    <col min="11011" max="11011" width="14.7109375" style="115" customWidth="1"/>
    <col min="11012" max="11012" width="14.28515625" style="115" customWidth="1"/>
    <col min="11013" max="11015" width="14.7109375" style="115" customWidth="1"/>
    <col min="11016" max="11265" width="9.140625" style="115"/>
    <col min="11266" max="11266" width="7.85546875" style="115" customWidth="1"/>
    <col min="11267" max="11267" width="14.7109375" style="115" customWidth="1"/>
    <col min="11268" max="11268" width="14.28515625" style="115" customWidth="1"/>
    <col min="11269" max="11271" width="14.7109375" style="115" customWidth="1"/>
    <col min="11272" max="11521" width="9.140625" style="115"/>
    <col min="11522" max="11522" width="7.85546875" style="115" customWidth="1"/>
    <col min="11523" max="11523" width="14.7109375" style="115" customWidth="1"/>
    <col min="11524" max="11524" width="14.28515625" style="115" customWidth="1"/>
    <col min="11525" max="11527" width="14.7109375" style="115" customWidth="1"/>
    <col min="11528" max="11777" width="9.140625" style="115"/>
    <col min="11778" max="11778" width="7.85546875" style="115" customWidth="1"/>
    <col min="11779" max="11779" width="14.7109375" style="115" customWidth="1"/>
    <col min="11780" max="11780" width="14.28515625" style="115" customWidth="1"/>
    <col min="11781" max="11783" width="14.7109375" style="115" customWidth="1"/>
    <col min="11784" max="12033" width="9.140625" style="115"/>
    <col min="12034" max="12034" width="7.85546875" style="115" customWidth="1"/>
    <col min="12035" max="12035" width="14.7109375" style="115" customWidth="1"/>
    <col min="12036" max="12036" width="14.28515625" style="115" customWidth="1"/>
    <col min="12037" max="12039" width="14.7109375" style="115" customWidth="1"/>
    <col min="12040" max="12289" width="9.140625" style="115"/>
    <col min="12290" max="12290" width="7.85546875" style="115" customWidth="1"/>
    <col min="12291" max="12291" width="14.7109375" style="115" customWidth="1"/>
    <col min="12292" max="12292" width="14.28515625" style="115" customWidth="1"/>
    <col min="12293" max="12295" width="14.7109375" style="115" customWidth="1"/>
    <col min="12296" max="12545" width="9.140625" style="115"/>
    <col min="12546" max="12546" width="7.85546875" style="115" customWidth="1"/>
    <col min="12547" max="12547" width="14.7109375" style="115" customWidth="1"/>
    <col min="12548" max="12548" width="14.28515625" style="115" customWidth="1"/>
    <col min="12549" max="12551" width="14.7109375" style="115" customWidth="1"/>
    <col min="12552" max="12801" width="9.140625" style="115"/>
    <col min="12802" max="12802" width="7.85546875" style="115" customWidth="1"/>
    <col min="12803" max="12803" width="14.7109375" style="115" customWidth="1"/>
    <col min="12804" max="12804" width="14.28515625" style="115" customWidth="1"/>
    <col min="12805" max="12807" width="14.7109375" style="115" customWidth="1"/>
    <col min="12808" max="13057" width="9.140625" style="115"/>
    <col min="13058" max="13058" width="7.85546875" style="115" customWidth="1"/>
    <col min="13059" max="13059" width="14.7109375" style="115" customWidth="1"/>
    <col min="13060" max="13060" width="14.28515625" style="115" customWidth="1"/>
    <col min="13061" max="13063" width="14.7109375" style="115" customWidth="1"/>
    <col min="13064" max="13313" width="9.140625" style="115"/>
    <col min="13314" max="13314" width="7.85546875" style="115" customWidth="1"/>
    <col min="13315" max="13315" width="14.7109375" style="115" customWidth="1"/>
    <col min="13316" max="13316" width="14.28515625" style="115" customWidth="1"/>
    <col min="13317" max="13319" width="14.7109375" style="115" customWidth="1"/>
    <col min="13320" max="13569" width="9.140625" style="115"/>
    <col min="13570" max="13570" width="7.85546875" style="115" customWidth="1"/>
    <col min="13571" max="13571" width="14.7109375" style="115" customWidth="1"/>
    <col min="13572" max="13572" width="14.28515625" style="115" customWidth="1"/>
    <col min="13573" max="13575" width="14.7109375" style="115" customWidth="1"/>
    <col min="13576" max="13825" width="9.140625" style="115"/>
    <col min="13826" max="13826" width="7.85546875" style="115" customWidth="1"/>
    <col min="13827" max="13827" width="14.7109375" style="115" customWidth="1"/>
    <col min="13828" max="13828" width="14.28515625" style="115" customWidth="1"/>
    <col min="13829" max="13831" width="14.7109375" style="115" customWidth="1"/>
    <col min="13832" max="14081" width="9.140625" style="115"/>
    <col min="14082" max="14082" width="7.85546875" style="115" customWidth="1"/>
    <col min="14083" max="14083" width="14.7109375" style="115" customWidth="1"/>
    <col min="14084" max="14084" width="14.28515625" style="115" customWidth="1"/>
    <col min="14085" max="14087" width="14.7109375" style="115" customWidth="1"/>
    <col min="14088" max="14337" width="9.140625" style="115"/>
    <col min="14338" max="14338" width="7.85546875" style="115" customWidth="1"/>
    <col min="14339" max="14339" width="14.7109375" style="115" customWidth="1"/>
    <col min="14340" max="14340" width="14.28515625" style="115" customWidth="1"/>
    <col min="14341" max="14343" width="14.7109375" style="115" customWidth="1"/>
    <col min="14344" max="14593" width="9.140625" style="115"/>
    <col min="14594" max="14594" width="7.85546875" style="115" customWidth="1"/>
    <col min="14595" max="14595" width="14.7109375" style="115" customWidth="1"/>
    <col min="14596" max="14596" width="14.28515625" style="115" customWidth="1"/>
    <col min="14597" max="14599" width="14.7109375" style="115" customWidth="1"/>
    <col min="14600" max="14849" width="9.140625" style="115"/>
    <col min="14850" max="14850" width="7.85546875" style="115" customWidth="1"/>
    <col min="14851" max="14851" width="14.7109375" style="115" customWidth="1"/>
    <col min="14852" max="14852" width="14.28515625" style="115" customWidth="1"/>
    <col min="14853" max="14855" width="14.7109375" style="115" customWidth="1"/>
    <col min="14856" max="15105" width="9.140625" style="115"/>
    <col min="15106" max="15106" width="7.85546875" style="115" customWidth="1"/>
    <col min="15107" max="15107" width="14.7109375" style="115" customWidth="1"/>
    <col min="15108" max="15108" width="14.28515625" style="115" customWidth="1"/>
    <col min="15109" max="15111" width="14.7109375" style="115" customWidth="1"/>
    <col min="15112" max="15361" width="9.140625" style="115"/>
    <col min="15362" max="15362" width="7.85546875" style="115" customWidth="1"/>
    <col min="15363" max="15363" width="14.7109375" style="115" customWidth="1"/>
    <col min="15364" max="15364" width="14.28515625" style="115" customWidth="1"/>
    <col min="15365" max="15367" width="14.7109375" style="115" customWidth="1"/>
    <col min="15368" max="15617" width="9.140625" style="115"/>
    <col min="15618" max="15618" width="7.85546875" style="115" customWidth="1"/>
    <col min="15619" max="15619" width="14.7109375" style="115" customWidth="1"/>
    <col min="15620" max="15620" width="14.28515625" style="115" customWidth="1"/>
    <col min="15621" max="15623" width="14.7109375" style="115" customWidth="1"/>
    <col min="15624" max="15873" width="9.140625" style="115"/>
    <col min="15874" max="15874" width="7.85546875" style="115" customWidth="1"/>
    <col min="15875" max="15875" width="14.7109375" style="115" customWidth="1"/>
    <col min="15876" max="15876" width="14.28515625" style="115" customWidth="1"/>
    <col min="15877" max="15879" width="14.7109375" style="115" customWidth="1"/>
    <col min="15880" max="16129" width="9.140625" style="115"/>
    <col min="16130" max="16130" width="7.85546875" style="115" customWidth="1"/>
    <col min="16131" max="16131" width="14.7109375" style="115" customWidth="1"/>
    <col min="16132" max="16132" width="14.28515625" style="115" customWidth="1"/>
    <col min="16133" max="16135" width="14.7109375" style="115" customWidth="1"/>
    <col min="16136" max="16384" width="9.140625" style="115"/>
  </cols>
  <sheetData>
    <row r="1" spans="1:13" x14ac:dyDescent="0.25">
      <c r="A1" s="114"/>
      <c r="B1" s="114"/>
      <c r="C1" s="114"/>
      <c r="D1" s="114"/>
      <c r="E1" s="114"/>
      <c r="F1" s="114"/>
      <c r="G1" s="2"/>
    </row>
    <row r="2" spans="1:13" x14ac:dyDescent="0.25">
      <c r="A2" s="114"/>
      <c r="B2" s="114"/>
      <c r="C2" s="114"/>
      <c r="D2" s="114"/>
      <c r="E2" s="114"/>
      <c r="F2" s="4"/>
      <c r="G2" s="5"/>
    </row>
    <row r="3" spans="1:13" x14ac:dyDescent="0.25">
      <c r="A3" s="114"/>
      <c r="B3" s="114"/>
      <c r="C3" s="114"/>
      <c r="D3" s="114"/>
      <c r="E3" s="114"/>
      <c r="F3" s="4"/>
      <c r="G3" s="5"/>
      <c r="K3" s="189"/>
      <c r="L3" s="189"/>
    </row>
    <row r="4" spans="1:13" ht="21" x14ac:dyDescent="0.35">
      <c r="A4" s="114"/>
      <c r="B4" s="6" t="s">
        <v>59</v>
      </c>
      <c r="C4" s="114"/>
      <c r="D4" s="114"/>
      <c r="E4" s="7"/>
      <c r="F4" s="116"/>
      <c r="G4" s="114"/>
      <c r="K4" s="190"/>
      <c r="L4" s="191"/>
      <c r="M4" s="192"/>
    </row>
    <row r="5" spans="1:13" x14ac:dyDescent="0.25">
      <c r="A5" s="114"/>
      <c r="B5" s="114"/>
      <c r="C5" s="114"/>
      <c r="D5" s="114"/>
      <c r="E5" s="114"/>
      <c r="F5" s="116"/>
      <c r="G5" s="114"/>
      <c r="K5" s="190"/>
      <c r="L5" s="191"/>
      <c r="M5" s="192"/>
    </row>
    <row r="6" spans="1:13" x14ac:dyDescent="0.25">
      <c r="A6" s="114"/>
      <c r="B6" s="117" t="s">
        <v>31</v>
      </c>
      <c r="C6" s="118"/>
      <c r="D6" s="119"/>
      <c r="E6" s="120">
        <v>43831</v>
      </c>
      <c r="F6" s="121"/>
      <c r="G6" s="114"/>
      <c r="K6" s="190"/>
      <c r="L6" s="191"/>
      <c r="M6" s="192"/>
    </row>
    <row r="7" spans="1:13" x14ac:dyDescent="0.25">
      <c r="A7" s="114"/>
      <c r="B7" s="123" t="s">
        <v>32</v>
      </c>
      <c r="C7" s="124"/>
      <c r="E7" s="125">
        <v>60</v>
      </c>
      <c r="F7" s="126" t="s">
        <v>33</v>
      </c>
      <c r="G7" s="114"/>
      <c r="K7" s="190"/>
      <c r="L7" s="191"/>
      <c r="M7" s="192"/>
    </row>
    <row r="8" spans="1:13" x14ac:dyDescent="0.25">
      <c r="A8" s="114"/>
      <c r="B8" s="123" t="s">
        <v>55</v>
      </c>
      <c r="C8" s="124"/>
      <c r="E8" s="125">
        <v>112623.92</v>
      </c>
      <c r="F8" s="126" t="s">
        <v>34</v>
      </c>
      <c r="G8" s="114"/>
      <c r="K8" s="190"/>
      <c r="L8" s="191"/>
      <c r="M8" s="192"/>
    </row>
    <row r="9" spans="1:13" x14ac:dyDescent="0.25">
      <c r="A9" s="114"/>
      <c r="B9" s="123" t="s">
        <v>35</v>
      </c>
      <c r="C9" s="124"/>
      <c r="E9" s="20">
        <v>1</v>
      </c>
      <c r="F9" s="126"/>
      <c r="G9" s="114"/>
      <c r="K9" s="122"/>
      <c r="L9" s="128"/>
      <c r="M9" s="122"/>
    </row>
    <row r="10" spans="1:13" x14ac:dyDescent="0.25">
      <c r="A10" s="114"/>
      <c r="B10" s="123" t="s">
        <v>36</v>
      </c>
      <c r="C10" s="124"/>
      <c r="D10" s="129">
        <f>E6-1</f>
        <v>43830</v>
      </c>
      <c r="E10" s="130">
        <f>E8</f>
        <v>112623.92</v>
      </c>
      <c r="F10" s="126" t="s">
        <v>34</v>
      </c>
      <c r="G10" s="114"/>
      <c r="K10" s="128"/>
      <c r="L10" s="128"/>
    </row>
    <row r="11" spans="1:13" x14ac:dyDescent="0.25">
      <c r="A11" s="114"/>
      <c r="B11" s="123" t="s">
        <v>37</v>
      </c>
      <c r="C11" s="124"/>
      <c r="D11" s="129">
        <f>EDATE(D10,E7)</f>
        <v>45657</v>
      </c>
      <c r="E11" s="130">
        <v>0</v>
      </c>
      <c r="F11" s="126" t="s">
        <v>34</v>
      </c>
      <c r="G11" s="114"/>
      <c r="K11" s="127"/>
      <c r="L11" s="127"/>
      <c r="M11" s="128"/>
    </row>
    <row r="12" spans="1:13" x14ac:dyDescent="0.25">
      <c r="A12" s="114"/>
      <c r="B12" s="131" t="s">
        <v>56</v>
      </c>
      <c r="C12" s="132"/>
      <c r="D12" s="133"/>
      <c r="E12" s="134">
        <v>4.5999999999999999E-2</v>
      </c>
      <c r="F12" s="135"/>
      <c r="G12" s="26"/>
      <c r="K12" s="127"/>
      <c r="L12" s="127"/>
      <c r="M12" s="128"/>
    </row>
    <row r="13" spans="1:13" x14ac:dyDescent="0.25">
      <c r="A13" s="114"/>
      <c r="B13" s="136"/>
      <c r="C13" s="124"/>
      <c r="E13" s="137"/>
      <c r="F13" s="136"/>
      <c r="G13" s="26"/>
      <c r="K13" s="127"/>
      <c r="L13" s="127"/>
      <c r="M13" s="128"/>
    </row>
    <row r="14" spans="1:13" x14ac:dyDescent="0.25">
      <c r="K14" s="127"/>
      <c r="L14" s="127"/>
      <c r="M14" s="128"/>
    </row>
    <row r="15" spans="1:13" ht="15.75" thickBot="1" x14ac:dyDescent="0.3">
      <c r="A15" s="29" t="s">
        <v>39</v>
      </c>
      <c r="B15" s="29" t="s">
        <v>40</v>
      </c>
      <c r="C15" s="29" t="s">
        <v>41</v>
      </c>
      <c r="D15" s="29" t="s">
        <v>42</v>
      </c>
      <c r="E15" s="29" t="s">
        <v>43</v>
      </c>
      <c r="F15" s="29" t="s">
        <v>44</v>
      </c>
      <c r="G15" s="29" t="s">
        <v>45</v>
      </c>
      <c r="K15" s="127"/>
      <c r="L15" s="127"/>
      <c r="M15" s="128"/>
    </row>
    <row r="16" spans="1:13" x14ac:dyDescent="0.25">
      <c r="A16" s="185">
        <f>E6</f>
        <v>43831</v>
      </c>
      <c r="B16" s="186">
        <v>1</v>
      </c>
      <c r="C16" s="187">
        <f>E10</f>
        <v>112623.92</v>
      </c>
      <c r="D16" s="188">
        <f>ROUND(C16*$E$12/12,3)</f>
        <v>431.72500000000002</v>
      </c>
      <c r="E16" s="188">
        <f>PPMT($E$12/12,B16,$E$7,-$E$10,$E$11,0)</f>
        <v>1673.0498999070121</v>
      </c>
      <c r="F16" s="188">
        <f>ROUND(PMT($E$12/12,E7,-E10,E11),3)</f>
        <v>2104.7750000000001</v>
      </c>
      <c r="G16" s="188">
        <f>ROUND(C16-E16,3)</f>
        <v>110950.87</v>
      </c>
      <c r="K16" s="127"/>
      <c r="L16" s="127"/>
      <c r="M16" s="128"/>
    </row>
    <row r="17" spans="1:13" x14ac:dyDescent="0.25">
      <c r="A17" s="185">
        <f>EDATE(A16,1)</f>
        <v>43862</v>
      </c>
      <c r="B17" s="186">
        <v>2</v>
      </c>
      <c r="C17" s="187">
        <f>G16</f>
        <v>110950.87</v>
      </c>
      <c r="D17" s="188">
        <f t="shared" ref="D17:D75" si="0">ROUND(C17*$E$12/12,3)</f>
        <v>425.31200000000001</v>
      </c>
      <c r="E17" s="188">
        <f>PPMT($E$12/12,B17,$E$7,-$E$10,$E$11,0)</f>
        <v>1679.4632578566557</v>
      </c>
      <c r="F17" s="188">
        <f>F16</f>
        <v>2104.7750000000001</v>
      </c>
      <c r="G17" s="188">
        <f>ROUND(C17-E17,3)</f>
        <v>109271.40700000001</v>
      </c>
      <c r="K17" s="127"/>
      <c r="L17" s="127"/>
      <c r="M17" s="128"/>
    </row>
    <row r="18" spans="1:13" x14ac:dyDescent="0.25">
      <c r="A18" s="185">
        <f>EDATE(A17,1)</f>
        <v>43891</v>
      </c>
      <c r="B18" s="186">
        <v>3</v>
      </c>
      <c r="C18" s="187">
        <f t="shared" ref="C18:C75" si="1">G17</f>
        <v>109271.40700000001</v>
      </c>
      <c r="D18" s="188">
        <f t="shared" si="0"/>
        <v>418.87400000000002</v>
      </c>
      <c r="E18" s="188">
        <f>PPMT($E$12/12,B18,$E$7,-$E$10,$E$11,0)</f>
        <v>1685.901200345106</v>
      </c>
      <c r="F18" s="188">
        <f t="shared" ref="F18:F75" si="2">F17</f>
        <v>2104.7750000000001</v>
      </c>
      <c r="G18" s="188">
        <f>ROUND(C18-E18,3)</f>
        <v>107585.50599999999</v>
      </c>
      <c r="K18" s="127"/>
      <c r="L18" s="127"/>
      <c r="M18" s="128"/>
    </row>
    <row r="19" spans="1:13" x14ac:dyDescent="0.25">
      <c r="A19" s="185">
        <f t="shared" ref="A19:A75" si="3">EDATE(A18,1)</f>
        <v>43922</v>
      </c>
      <c r="B19" s="186">
        <v>4</v>
      </c>
      <c r="C19" s="187">
        <f t="shared" si="1"/>
        <v>107585.50599999999</v>
      </c>
      <c r="D19" s="188">
        <f t="shared" si="0"/>
        <v>412.411</v>
      </c>
      <c r="E19" s="188">
        <f t="shared" ref="E19" si="4">PPMT($E$12/12,B19,$E$7,-$E$10,$E$11,0)</f>
        <v>1692.3638216130958</v>
      </c>
      <c r="F19" s="188">
        <f t="shared" si="2"/>
        <v>2104.7750000000001</v>
      </c>
      <c r="G19" s="188">
        <f t="shared" ref="G19:G74" si="5">ROUND(C19-E19,3)</f>
        <v>105893.14200000001</v>
      </c>
      <c r="K19" s="127"/>
      <c r="L19" s="127"/>
      <c r="M19" s="128"/>
    </row>
    <row r="20" spans="1:13" x14ac:dyDescent="0.25">
      <c r="A20" s="185">
        <f t="shared" si="3"/>
        <v>43952</v>
      </c>
      <c r="B20" s="186">
        <v>5</v>
      </c>
      <c r="C20" s="187">
        <f t="shared" si="1"/>
        <v>105893.14200000001</v>
      </c>
      <c r="D20" s="188">
        <f t="shared" si="0"/>
        <v>405.92399999999998</v>
      </c>
      <c r="E20" s="188">
        <f>PPMT($E$12/12,B20,$E$7,-$E$10,$E$11,0)</f>
        <v>1698.8512162626125</v>
      </c>
      <c r="F20" s="188">
        <f t="shared" si="2"/>
        <v>2104.7750000000001</v>
      </c>
      <c r="G20" s="188">
        <f t="shared" si="5"/>
        <v>104194.291</v>
      </c>
      <c r="K20" s="127"/>
      <c r="L20" s="127"/>
      <c r="M20" s="128"/>
    </row>
    <row r="21" spans="1:13" x14ac:dyDescent="0.25">
      <c r="A21" s="185">
        <f t="shared" si="3"/>
        <v>43983</v>
      </c>
      <c r="B21" s="186">
        <v>6</v>
      </c>
      <c r="C21" s="187">
        <f t="shared" si="1"/>
        <v>104194.291</v>
      </c>
      <c r="D21" s="188">
        <f t="shared" si="0"/>
        <v>399.411</v>
      </c>
      <c r="E21" s="188">
        <f t="shared" ref="E21:E75" si="6">PPMT($E$12/12,B21,$E$7,-$E$10,$E$11,0)</f>
        <v>1705.3634792582859</v>
      </c>
      <c r="F21" s="188">
        <f t="shared" si="2"/>
        <v>2104.7750000000001</v>
      </c>
      <c r="G21" s="188">
        <f t="shared" si="5"/>
        <v>102488.928</v>
      </c>
      <c r="K21" s="127"/>
      <c r="L21" s="127"/>
      <c r="M21" s="128"/>
    </row>
    <row r="22" spans="1:13" x14ac:dyDescent="0.25">
      <c r="A22" s="185">
        <f t="shared" si="3"/>
        <v>44013</v>
      </c>
      <c r="B22" s="186">
        <v>7</v>
      </c>
      <c r="C22" s="187">
        <f t="shared" si="1"/>
        <v>102488.928</v>
      </c>
      <c r="D22" s="188">
        <f t="shared" si="0"/>
        <v>392.87400000000002</v>
      </c>
      <c r="E22" s="188">
        <f t="shared" si="6"/>
        <v>1711.900705928776</v>
      </c>
      <c r="F22" s="188">
        <f t="shared" si="2"/>
        <v>2104.7750000000001</v>
      </c>
      <c r="G22" s="188">
        <f t="shared" si="5"/>
        <v>100777.027</v>
      </c>
      <c r="K22" s="127"/>
      <c r="L22" s="127"/>
      <c r="M22" s="128"/>
    </row>
    <row r="23" spans="1:13" x14ac:dyDescent="0.25">
      <c r="A23" s="185">
        <f>EDATE(A22,1)</f>
        <v>44044</v>
      </c>
      <c r="B23" s="186">
        <v>8</v>
      </c>
      <c r="C23" s="187">
        <f t="shared" si="1"/>
        <v>100777.027</v>
      </c>
      <c r="D23" s="188">
        <f t="shared" si="0"/>
        <v>386.31200000000001</v>
      </c>
      <c r="E23" s="188">
        <f t="shared" si="6"/>
        <v>1718.4629919681697</v>
      </c>
      <c r="F23" s="188">
        <f t="shared" si="2"/>
        <v>2104.7750000000001</v>
      </c>
      <c r="G23" s="188">
        <f t="shared" si="5"/>
        <v>99058.563999999998</v>
      </c>
      <c r="K23" s="127"/>
      <c r="L23" s="127"/>
      <c r="M23" s="128"/>
    </row>
    <row r="24" spans="1:13" x14ac:dyDescent="0.25">
      <c r="A24" s="185">
        <f t="shared" si="3"/>
        <v>44075</v>
      </c>
      <c r="B24" s="186">
        <v>9</v>
      </c>
      <c r="C24" s="187">
        <f t="shared" si="1"/>
        <v>99058.563999999998</v>
      </c>
      <c r="D24" s="188">
        <f t="shared" si="0"/>
        <v>379.72399999999999</v>
      </c>
      <c r="E24" s="188">
        <f t="shared" si="6"/>
        <v>1725.0504334373807</v>
      </c>
      <c r="F24" s="188">
        <f t="shared" si="2"/>
        <v>2104.7750000000001</v>
      </c>
      <c r="G24" s="188">
        <f t="shared" si="5"/>
        <v>97333.513999999996</v>
      </c>
      <c r="K24" s="127"/>
      <c r="L24" s="127"/>
      <c r="M24" s="128"/>
    </row>
    <row r="25" spans="1:13" x14ac:dyDescent="0.25">
      <c r="A25" s="185">
        <f t="shared" si="3"/>
        <v>44105</v>
      </c>
      <c r="B25" s="186">
        <v>10</v>
      </c>
      <c r="C25" s="187">
        <f t="shared" si="1"/>
        <v>97333.513999999996</v>
      </c>
      <c r="D25" s="188">
        <f t="shared" si="0"/>
        <v>373.11200000000002</v>
      </c>
      <c r="E25" s="188">
        <f t="shared" si="6"/>
        <v>1731.6631267655575</v>
      </c>
      <c r="F25" s="188">
        <f t="shared" si="2"/>
        <v>2104.7750000000001</v>
      </c>
      <c r="G25" s="188">
        <f t="shared" si="5"/>
        <v>95601.850999999995</v>
      </c>
    </row>
    <row r="26" spans="1:13" x14ac:dyDescent="0.25">
      <c r="A26" s="185">
        <f t="shared" si="3"/>
        <v>44136</v>
      </c>
      <c r="B26" s="186">
        <v>11</v>
      </c>
      <c r="C26" s="187">
        <f t="shared" si="1"/>
        <v>95601.850999999995</v>
      </c>
      <c r="D26" s="188">
        <f t="shared" si="0"/>
        <v>366.47399999999999</v>
      </c>
      <c r="E26" s="188">
        <f t="shared" si="6"/>
        <v>1738.3011687514922</v>
      </c>
      <c r="F26" s="188">
        <f t="shared" si="2"/>
        <v>2104.7750000000001</v>
      </c>
      <c r="G26" s="188">
        <f t="shared" si="5"/>
        <v>93863.55</v>
      </c>
    </row>
    <row r="27" spans="1:13" x14ac:dyDescent="0.25">
      <c r="A27" s="185">
        <f t="shared" si="3"/>
        <v>44166</v>
      </c>
      <c r="B27" s="186">
        <v>12</v>
      </c>
      <c r="C27" s="187">
        <f t="shared" si="1"/>
        <v>93863.55</v>
      </c>
      <c r="D27" s="188">
        <f t="shared" si="0"/>
        <v>359.81</v>
      </c>
      <c r="E27" s="188">
        <f t="shared" si="6"/>
        <v>1744.9646565650396</v>
      </c>
      <c r="F27" s="188">
        <f t="shared" si="2"/>
        <v>2104.7750000000001</v>
      </c>
      <c r="G27" s="188">
        <f t="shared" si="5"/>
        <v>92118.585000000006</v>
      </c>
    </row>
    <row r="28" spans="1:13" x14ac:dyDescent="0.25">
      <c r="A28" s="30">
        <f t="shared" si="3"/>
        <v>44197</v>
      </c>
      <c r="B28" s="124">
        <v>13</v>
      </c>
      <c r="C28" s="116">
        <f t="shared" si="1"/>
        <v>92118.585000000006</v>
      </c>
      <c r="D28" s="138">
        <f t="shared" si="0"/>
        <v>353.12099999999998</v>
      </c>
      <c r="E28" s="138">
        <f t="shared" si="6"/>
        <v>1751.6536877485389</v>
      </c>
      <c r="F28" s="138">
        <f t="shared" si="2"/>
        <v>2104.7750000000001</v>
      </c>
      <c r="G28" s="138">
        <f t="shared" si="5"/>
        <v>90366.930999999997</v>
      </c>
    </row>
    <row r="29" spans="1:13" x14ac:dyDescent="0.25">
      <c r="A29" s="30">
        <f t="shared" si="3"/>
        <v>44228</v>
      </c>
      <c r="B29" s="124">
        <v>14</v>
      </c>
      <c r="C29" s="116">
        <f t="shared" si="1"/>
        <v>90366.930999999997</v>
      </c>
      <c r="D29" s="138">
        <f t="shared" si="0"/>
        <v>346.40699999999998</v>
      </c>
      <c r="E29" s="138">
        <f t="shared" si="6"/>
        <v>1758.3683602182416</v>
      </c>
      <c r="F29" s="138">
        <f t="shared" si="2"/>
        <v>2104.7750000000001</v>
      </c>
      <c r="G29" s="138">
        <f t="shared" si="5"/>
        <v>88608.562999999995</v>
      </c>
    </row>
    <row r="30" spans="1:13" x14ac:dyDescent="0.25">
      <c r="A30" s="30">
        <f t="shared" si="3"/>
        <v>44256</v>
      </c>
      <c r="B30" s="124">
        <v>15</v>
      </c>
      <c r="C30" s="116">
        <f t="shared" si="1"/>
        <v>88608.562999999995</v>
      </c>
      <c r="D30" s="138">
        <f t="shared" si="0"/>
        <v>339.666</v>
      </c>
      <c r="E30" s="138">
        <f t="shared" si="6"/>
        <v>1765.1087722657448</v>
      </c>
      <c r="F30" s="138">
        <f t="shared" si="2"/>
        <v>2104.7750000000001</v>
      </c>
      <c r="G30" s="138">
        <f t="shared" si="5"/>
        <v>86843.453999999998</v>
      </c>
    </row>
    <row r="31" spans="1:13" x14ac:dyDescent="0.25">
      <c r="A31" s="30">
        <f t="shared" si="3"/>
        <v>44287</v>
      </c>
      <c r="B31" s="124">
        <v>16</v>
      </c>
      <c r="C31" s="116">
        <f t="shared" si="1"/>
        <v>86843.453999999998</v>
      </c>
      <c r="D31" s="138">
        <f t="shared" si="0"/>
        <v>332.9</v>
      </c>
      <c r="E31" s="138">
        <f t="shared" si="6"/>
        <v>1771.8750225594301</v>
      </c>
      <c r="F31" s="138">
        <f t="shared" si="2"/>
        <v>2104.7750000000001</v>
      </c>
      <c r="G31" s="138">
        <f t="shared" si="5"/>
        <v>85071.578999999998</v>
      </c>
    </row>
    <row r="32" spans="1:13" x14ac:dyDescent="0.25">
      <c r="A32" s="30">
        <f t="shared" si="3"/>
        <v>44317</v>
      </c>
      <c r="B32" s="124">
        <v>17</v>
      </c>
      <c r="C32" s="116">
        <f t="shared" si="1"/>
        <v>85071.578999999998</v>
      </c>
      <c r="D32" s="138">
        <f t="shared" si="0"/>
        <v>326.108</v>
      </c>
      <c r="E32" s="138">
        <f t="shared" si="6"/>
        <v>1778.6672101459083</v>
      </c>
      <c r="F32" s="138">
        <f t="shared" si="2"/>
        <v>2104.7750000000001</v>
      </c>
      <c r="G32" s="138">
        <f t="shared" si="5"/>
        <v>83292.911999999997</v>
      </c>
    </row>
    <row r="33" spans="1:7" x14ac:dyDescent="0.25">
      <c r="A33" s="30">
        <f t="shared" si="3"/>
        <v>44348</v>
      </c>
      <c r="B33" s="124">
        <v>18</v>
      </c>
      <c r="C33" s="116">
        <f t="shared" si="1"/>
        <v>83292.911999999997</v>
      </c>
      <c r="D33" s="138">
        <f t="shared" si="0"/>
        <v>319.28899999999999</v>
      </c>
      <c r="E33" s="138">
        <f t="shared" si="6"/>
        <v>1785.4854344514674</v>
      </c>
      <c r="F33" s="138">
        <f t="shared" si="2"/>
        <v>2104.7750000000001</v>
      </c>
      <c r="G33" s="138">
        <f t="shared" si="5"/>
        <v>81507.426999999996</v>
      </c>
    </row>
    <row r="34" spans="1:7" x14ac:dyDescent="0.25">
      <c r="A34" s="30">
        <f t="shared" si="3"/>
        <v>44378</v>
      </c>
      <c r="B34" s="124">
        <v>19</v>
      </c>
      <c r="C34" s="116">
        <f t="shared" si="1"/>
        <v>81507.426999999996</v>
      </c>
      <c r="D34" s="138">
        <f t="shared" si="0"/>
        <v>312.44499999999999</v>
      </c>
      <c r="E34" s="138">
        <f t="shared" si="6"/>
        <v>1792.3297952835314</v>
      </c>
      <c r="F34" s="138">
        <f t="shared" si="2"/>
        <v>2104.7750000000001</v>
      </c>
      <c r="G34" s="138">
        <f t="shared" si="5"/>
        <v>79715.096999999994</v>
      </c>
    </row>
    <row r="35" spans="1:7" x14ac:dyDescent="0.25">
      <c r="A35" s="30">
        <f t="shared" si="3"/>
        <v>44409</v>
      </c>
      <c r="B35" s="124">
        <v>20</v>
      </c>
      <c r="C35" s="116">
        <f t="shared" si="1"/>
        <v>79715.096999999994</v>
      </c>
      <c r="D35" s="138">
        <f t="shared" si="0"/>
        <v>305.57499999999999</v>
      </c>
      <c r="E35" s="138">
        <f t="shared" si="6"/>
        <v>1799.2003928321183</v>
      </c>
      <c r="F35" s="138">
        <f t="shared" si="2"/>
        <v>2104.7750000000001</v>
      </c>
      <c r="G35" s="138">
        <f t="shared" si="5"/>
        <v>77915.896999999997</v>
      </c>
    </row>
    <row r="36" spans="1:7" x14ac:dyDescent="0.25">
      <c r="A36" s="30">
        <f t="shared" si="3"/>
        <v>44440</v>
      </c>
      <c r="B36" s="124">
        <v>21</v>
      </c>
      <c r="C36" s="116">
        <f t="shared" si="1"/>
        <v>77915.896999999997</v>
      </c>
      <c r="D36" s="138">
        <f t="shared" si="0"/>
        <v>298.678</v>
      </c>
      <c r="E36" s="138">
        <f t="shared" si="6"/>
        <v>1806.097327671308</v>
      </c>
      <c r="F36" s="138">
        <f t="shared" si="2"/>
        <v>2104.7750000000001</v>
      </c>
      <c r="G36" s="138">
        <f t="shared" si="5"/>
        <v>76109.8</v>
      </c>
    </row>
    <row r="37" spans="1:7" x14ac:dyDescent="0.25">
      <c r="A37" s="30">
        <f t="shared" si="3"/>
        <v>44470</v>
      </c>
      <c r="B37" s="124">
        <v>22</v>
      </c>
      <c r="C37" s="116">
        <f t="shared" si="1"/>
        <v>76109.8</v>
      </c>
      <c r="D37" s="138">
        <f t="shared" si="0"/>
        <v>291.75400000000002</v>
      </c>
      <c r="E37" s="138">
        <f t="shared" si="6"/>
        <v>1813.0207007607146</v>
      </c>
      <c r="F37" s="138">
        <f t="shared" si="2"/>
        <v>2104.7750000000001</v>
      </c>
      <c r="G37" s="138">
        <f t="shared" si="5"/>
        <v>74296.778999999995</v>
      </c>
    </row>
    <row r="38" spans="1:7" x14ac:dyDescent="0.25">
      <c r="A38" s="30">
        <f t="shared" si="3"/>
        <v>44501</v>
      </c>
      <c r="B38" s="124">
        <v>23</v>
      </c>
      <c r="C38" s="116">
        <f t="shared" si="1"/>
        <v>74296.778999999995</v>
      </c>
      <c r="D38" s="138">
        <f t="shared" si="0"/>
        <v>284.80399999999997</v>
      </c>
      <c r="E38" s="138">
        <f t="shared" si="6"/>
        <v>1819.9706134469641</v>
      </c>
      <c r="F38" s="138">
        <f t="shared" si="2"/>
        <v>2104.7750000000001</v>
      </c>
      <c r="G38" s="138">
        <f t="shared" si="5"/>
        <v>72476.808000000005</v>
      </c>
    </row>
    <row r="39" spans="1:7" x14ac:dyDescent="0.25">
      <c r="A39" s="30">
        <f t="shared" si="3"/>
        <v>44531</v>
      </c>
      <c r="B39" s="124">
        <v>24</v>
      </c>
      <c r="C39" s="116">
        <f t="shared" si="1"/>
        <v>72476.808000000005</v>
      </c>
      <c r="D39" s="138">
        <f t="shared" si="0"/>
        <v>277.82799999999997</v>
      </c>
      <c r="E39" s="138">
        <f t="shared" si="6"/>
        <v>1826.9471674651775</v>
      </c>
      <c r="F39" s="138">
        <f t="shared" si="2"/>
        <v>2104.7750000000001</v>
      </c>
      <c r="G39" s="138">
        <f t="shared" si="5"/>
        <v>70649.861000000004</v>
      </c>
    </row>
    <row r="40" spans="1:7" x14ac:dyDescent="0.25">
      <c r="A40" s="30">
        <f t="shared" si="3"/>
        <v>44562</v>
      </c>
      <c r="B40" s="124">
        <v>25</v>
      </c>
      <c r="C40" s="116">
        <f t="shared" si="1"/>
        <v>70649.861000000004</v>
      </c>
      <c r="D40" s="138">
        <f t="shared" si="0"/>
        <v>270.82400000000001</v>
      </c>
      <c r="E40" s="138">
        <f t="shared" si="6"/>
        <v>1833.9504649404605</v>
      </c>
      <c r="F40" s="138">
        <f t="shared" si="2"/>
        <v>2104.7750000000001</v>
      </c>
      <c r="G40" s="138">
        <f t="shared" si="5"/>
        <v>68815.910999999993</v>
      </c>
    </row>
    <row r="41" spans="1:7" x14ac:dyDescent="0.25">
      <c r="A41" s="30">
        <f t="shared" si="3"/>
        <v>44593</v>
      </c>
      <c r="B41" s="124">
        <v>26</v>
      </c>
      <c r="C41" s="116">
        <f t="shared" si="1"/>
        <v>68815.910999999993</v>
      </c>
      <c r="D41" s="138">
        <f t="shared" si="0"/>
        <v>263.79399999999998</v>
      </c>
      <c r="E41" s="138">
        <f t="shared" si="6"/>
        <v>1840.9806083893991</v>
      </c>
      <c r="F41" s="138">
        <f t="shared" si="2"/>
        <v>2104.7750000000001</v>
      </c>
      <c r="G41" s="138">
        <f t="shared" si="5"/>
        <v>66974.929999999993</v>
      </c>
    </row>
    <row r="42" spans="1:7" x14ac:dyDescent="0.25">
      <c r="A42" s="30">
        <f t="shared" si="3"/>
        <v>44621</v>
      </c>
      <c r="B42" s="124">
        <v>27</v>
      </c>
      <c r="C42" s="116">
        <f t="shared" si="1"/>
        <v>66974.929999999993</v>
      </c>
      <c r="D42" s="138">
        <f t="shared" si="0"/>
        <v>256.73700000000002</v>
      </c>
      <c r="E42" s="138">
        <f t="shared" si="6"/>
        <v>1848.0377007215582</v>
      </c>
      <c r="F42" s="138">
        <f t="shared" si="2"/>
        <v>2104.7750000000001</v>
      </c>
      <c r="G42" s="138">
        <f t="shared" si="5"/>
        <v>65126.892</v>
      </c>
    </row>
    <row r="43" spans="1:7" x14ac:dyDescent="0.25">
      <c r="A43" s="30">
        <f t="shared" si="3"/>
        <v>44652</v>
      </c>
      <c r="B43" s="124">
        <v>28</v>
      </c>
      <c r="C43" s="116">
        <f t="shared" si="1"/>
        <v>65126.892</v>
      </c>
      <c r="D43" s="138">
        <f t="shared" si="0"/>
        <v>249.65299999999999</v>
      </c>
      <c r="E43" s="138">
        <f t="shared" si="6"/>
        <v>1855.121845240991</v>
      </c>
      <c r="F43" s="138">
        <f t="shared" si="2"/>
        <v>2104.7750000000001</v>
      </c>
      <c r="G43" s="138">
        <f t="shared" si="5"/>
        <v>63271.77</v>
      </c>
    </row>
    <row r="44" spans="1:7" x14ac:dyDescent="0.25">
      <c r="A44" s="30">
        <f t="shared" si="3"/>
        <v>44682</v>
      </c>
      <c r="B44" s="124">
        <v>29</v>
      </c>
      <c r="C44" s="116">
        <f t="shared" si="1"/>
        <v>63271.77</v>
      </c>
      <c r="D44" s="138">
        <f t="shared" si="0"/>
        <v>242.542</v>
      </c>
      <c r="E44" s="138">
        <f t="shared" si="6"/>
        <v>1862.2331456477482</v>
      </c>
      <c r="F44" s="138">
        <f t="shared" si="2"/>
        <v>2104.7750000000001</v>
      </c>
      <c r="G44" s="138">
        <f t="shared" si="5"/>
        <v>61409.536999999997</v>
      </c>
    </row>
    <row r="45" spans="1:7" x14ac:dyDescent="0.25">
      <c r="A45" s="30">
        <f t="shared" si="3"/>
        <v>44713</v>
      </c>
      <c r="B45" s="124">
        <v>30</v>
      </c>
      <c r="C45" s="116">
        <f t="shared" si="1"/>
        <v>61409.536999999997</v>
      </c>
      <c r="D45" s="138">
        <f t="shared" si="0"/>
        <v>235.40299999999999</v>
      </c>
      <c r="E45" s="138">
        <f t="shared" si="6"/>
        <v>1869.3717060393981</v>
      </c>
      <c r="F45" s="138">
        <f t="shared" si="2"/>
        <v>2104.7750000000001</v>
      </c>
      <c r="G45" s="138">
        <f t="shared" si="5"/>
        <v>59540.165000000001</v>
      </c>
    </row>
    <row r="46" spans="1:7" x14ac:dyDescent="0.25">
      <c r="A46" s="30">
        <f t="shared" si="3"/>
        <v>44743</v>
      </c>
      <c r="B46" s="124">
        <v>31</v>
      </c>
      <c r="C46" s="116">
        <f t="shared" si="1"/>
        <v>59540.165000000001</v>
      </c>
      <c r="D46" s="138">
        <f t="shared" si="0"/>
        <v>228.23699999999999</v>
      </c>
      <c r="E46" s="138">
        <f t="shared" si="6"/>
        <v>1876.5376309125488</v>
      </c>
      <c r="F46" s="138">
        <f t="shared" si="2"/>
        <v>2104.7750000000001</v>
      </c>
      <c r="G46" s="138">
        <f t="shared" si="5"/>
        <v>57663.627</v>
      </c>
    </row>
    <row r="47" spans="1:7" x14ac:dyDescent="0.25">
      <c r="A47" s="30">
        <f t="shared" si="3"/>
        <v>44774</v>
      </c>
      <c r="B47" s="124">
        <v>32</v>
      </c>
      <c r="C47" s="116">
        <f t="shared" si="1"/>
        <v>57663.627</v>
      </c>
      <c r="D47" s="138">
        <f t="shared" si="0"/>
        <v>221.04400000000001</v>
      </c>
      <c r="E47" s="138">
        <f t="shared" si="6"/>
        <v>1883.7310251643803</v>
      </c>
      <c r="F47" s="138">
        <f t="shared" si="2"/>
        <v>2104.7750000000001</v>
      </c>
      <c r="G47" s="138">
        <f t="shared" si="5"/>
        <v>55779.896000000001</v>
      </c>
    </row>
    <row r="48" spans="1:7" x14ac:dyDescent="0.25">
      <c r="A48" s="30">
        <f t="shared" si="3"/>
        <v>44805</v>
      </c>
      <c r="B48" s="124">
        <v>33</v>
      </c>
      <c r="C48" s="116">
        <f t="shared" si="1"/>
        <v>55779.896000000001</v>
      </c>
      <c r="D48" s="138">
        <f t="shared" si="0"/>
        <v>213.82300000000001</v>
      </c>
      <c r="E48" s="138">
        <f t="shared" si="6"/>
        <v>1890.9519940941773</v>
      </c>
      <c r="F48" s="138">
        <f t="shared" si="2"/>
        <v>2104.7750000000001</v>
      </c>
      <c r="G48" s="138">
        <f t="shared" si="5"/>
        <v>53888.944000000003</v>
      </c>
    </row>
    <row r="49" spans="1:7" x14ac:dyDescent="0.25">
      <c r="A49" s="30">
        <f t="shared" si="3"/>
        <v>44835</v>
      </c>
      <c r="B49" s="124">
        <v>34</v>
      </c>
      <c r="C49" s="116">
        <f t="shared" si="1"/>
        <v>53888.944000000003</v>
      </c>
      <c r="D49" s="138">
        <f t="shared" si="0"/>
        <v>206.57400000000001</v>
      </c>
      <c r="E49" s="138">
        <f t="shared" si="6"/>
        <v>1898.2006434048715</v>
      </c>
      <c r="F49" s="138">
        <f t="shared" si="2"/>
        <v>2104.7750000000001</v>
      </c>
      <c r="G49" s="138">
        <f t="shared" si="5"/>
        <v>51990.743000000002</v>
      </c>
    </row>
    <row r="50" spans="1:7" x14ac:dyDescent="0.25">
      <c r="A50" s="30">
        <f t="shared" si="3"/>
        <v>44866</v>
      </c>
      <c r="B50" s="124">
        <v>35</v>
      </c>
      <c r="C50" s="116">
        <f t="shared" si="1"/>
        <v>51990.743000000002</v>
      </c>
      <c r="D50" s="138">
        <f t="shared" si="0"/>
        <v>199.298</v>
      </c>
      <c r="E50" s="138">
        <f t="shared" si="6"/>
        <v>1905.4770792045902</v>
      </c>
      <c r="F50" s="138">
        <f t="shared" si="2"/>
        <v>2104.7750000000001</v>
      </c>
      <c r="G50" s="138">
        <f t="shared" si="5"/>
        <v>50085.266000000003</v>
      </c>
    </row>
    <row r="51" spans="1:7" x14ac:dyDescent="0.25">
      <c r="A51" s="30">
        <f t="shared" si="3"/>
        <v>44896</v>
      </c>
      <c r="B51" s="124">
        <v>36</v>
      </c>
      <c r="C51" s="116">
        <f t="shared" si="1"/>
        <v>50085.266000000003</v>
      </c>
      <c r="D51" s="138">
        <f t="shared" si="0"/>
        <v>191.994</v>
      </c>
      <c r="E51" s="138">
        <f t="shared" si="6"/>
        <v>1912.7814080082076</v>
      </c>
      <c r="F51" s="138">
        <f t="shared" si="2"/>
        <v>2104.7750000000001</v>
      </c>
      <c r="G51" s="138">
        <f t="shared" si="5"/>
        <v>48172.485000000001</v>
      </c>
    </row>
    <row r="52" spans="1:7" x14ac:dyDescent="0.25">
      <c r="A52" s="30">
        <f t="shared" si="3"/>
        <v>44927</v>
      </c>
      <c r="B52" s="124">
        <v>37</v>
      </c>
      <c r="C52" s="116">
        <f t="shared" si="1"/>
        <v>48172.485000000001</v>
      </c>
      <c r="D52" s="138">
        <f t="shared" si="0"/>
        <v>184.661</v>
      </c>
      <c r="E52" s="138">
        <f t="shared" si="6"/>
        <v>1920.1137367389058</v>
      </c>
      <c r="F52" s="138">
        <f t="shared" si="2"/>
        <v>2104.7750000000001</v>
      </c>
      <c r="G52" s="138">
        <f t="shared" si="5"/>
        <v>46252.370999999999</v>
      </c>
    </row>
    <row r="53" spans="1:7" x14ac:dyDescent="0.25">
      <c r="A53" s="30">
        <f t="shared" si="3"/>
        <v>44958</v>
      </c>
      <c r="B53" s="124">
        <v>38</v>
      </c>
      <c r="C53" s="116">
        <f t="shared" si="1"/>
        <v>46252.370999999999</v>
      </c>
      <c r="D53" s="138">
        <f t="shared" si="0"/>
        <v>177.30099999999999</v>
      </c>
      <c r="E53" s="138">
        <f t="shared" si="6"/>
        <v>1927.4741727297385</v>
      </c>
      <c r="F53" s="138">
        <f t="shared" si="2"/>
        <v>2104.7750000000001</v>
      </c>
      <c r="G53" s="138">
        <f t="shared" si="5"/>
        <v>44324.896999999997</v>
      </c>
    </row>
    <row r="54" spans="1:7" x14ac:dyDescent="0.25">
      <c r="A54" s="30">
        <f t="shared" si="3"/>
        <v>44986</v>
      </c>
      <c r="B54" s="124">
        <v>39</v>
      </c>
      <c r="C54" s="116">
        <f t="shared" si="1"/>
        <v>44324.896999999997</v>
      </c>
      <c r="D54" s="138">
        <f t="shared" si="0"/>
        <v>169.91200000000001</v>
      </c>
      <c r="E54" s="138">
        <f t="shared" si="6"/>
        <v>1934.8628237252024</v>
      </c>
      <c r="F54" s="138">
        <f t="shared" si="2"/>
        <v>2104.7750000000001</v>
      </c>
      <c r="G54" s="138">
        <f t="shared" si="5"/>
        <v>42390.034</v>
      </c>
    </row>
    <row r="55" spans="1:7" x14ac:dyDescent="0.25">
      <c r="A55" s="30">
        <f t="shared" si="3"/>
        <v>45017</v>
      </c>
      <c r="B55" s="124">
        <v>40</v>
      </c>
      <c r="C55" s="116">
        <f t="shared" si="1"/>
        <v>42390.034</v>
      </c>
      <c r="D55" s="138">
        <f t="shared" si="0"/>
        <v>162.495</v>
      </c>
      <c r="E55" s="138">
        <f t="shared" si="6"/>
        <v>1942.2797978828155</v>
      </c>
      <c r="F55" s="138">
        <f t="shared" si="2"/>
        <v>2104.7750000000001</v>
      </c>
      <c r="G55" s="138">
        <f t="shared" si="5"/>
        <v>40447.754000000001</v>
      </c>
    </row>
    <row r="56" spans="1:7" x14ac:dyDescent="0.25">
      <c r="A56" s="30">
        <f t="shared" si="3"/>
        <v>45047</v>
      </c>
      <c r="B56" s="124">
        <v>41</v>
      </c>
      <c r="C56" s="116">
        <f t="shared" si="1"/>
        <v>40447.754000000001</v>
      </c>
      <c r="D56" s="138">
        <f t="shared" si="0"/>
        <v>155.05000000000001</v>
      </c>
      <c r="E56" s="138">
        <f t="shared" si="6"/>
        <v>1949.7252037746998</v>
      </c>
      <c r="F56" s="138">
        <f t="shared" si="2"/>
        <v>2104.7750000000001</v>
      </c>
      <c r="G56" s="138">
        <f t="shared" si="5"/>
        <v>38498.029000000002</v>
      </c>
    </row>
    <row r="57" spans="1:7" x14ac:dyDescent="0.25">
      <c r="A57" s="30">
        <f t="shared" si="3"/>
        <v>45078</v>
      </c>
      <c r="B57" s="124">
        <v>42</v>
      </c>
      <c r="C57" s="116">
        <f t="shared" si="1"/>
        <v>38498.029000000002</v>
      </c>
      <c r="D57" s="138">
        <f t="shared" si="0"/>
        <v>147.57599999999999</v>
      </c>
      <c r="E57" s="138">
        <f t="shared" si="6"/>
        <v>1957.1991503891695</v>
      </c>
      <c r="F57" s="138">
        <f t="shared" si="2"/>
        <v>2104.7750000000001</v>
      </c>
      <c r="G57" s="138">
        <f t="shared" si="5"/>
        <v>36540.83</v>
      </c>
    </row>
    <row r="58" spans="1:7" x14ac:dyDescent="0.25">
      <c r="A58" s="30">
        <f t="shared" si="3"/>
        <v>45108</v>
      </c>
      <c r="B58" s="124">
        <v>43</v>
      </c>
      <c r="C58" s="116">
        <f t="shared" si="1"/>
        <v>36540.83</v>
      </c>
      <c r="D58" s="138">
        <f t="shared" si="0"/>
        <v>140.07300000000001</v>
      </c>
      <c r="E58" s="138">
        <f t="shared" si="6"/>
        <v>1964.7017471323279</v>
      </c>
      <c r="F58" s="138">
        <f t="shared" si="2"/>
        <v>2104.7750000000001</v>
      </c>
      <c r="G58" s="138">
        <f t="shared" si="5"/>
        <v>34576.127999999997</v>
      </c>
    </row>
    <row r="59" spans="1:7" x14ac:dyDescent="0.25">
      <c r="A59" s="30">
        <f t="shared" si="3"/>
        <v>45139</v>
      </c>
      <c r="B59" s="124">
        <v>44</v>
      </c>
      <c r="C59" s="116">
        <f t="shared" si="1"/>
        <v>34576.127999999997</v>
      </c>
      <c r="D59" s="138">
        <f t="shared" si="0"/>
        <v>132.542</v>
      </c>
      <c r="E59" s="138">
        <f t="shared" si="6"/>
        <v>1972.2331038296684</v>
      </c>
      <c r="F59" s="138">
        <f t="shared" si="2"/>
        <v>2104.7750000000001</v>
      </c>
      <c r="G59" s="138">
        <f t="shared" si="5"/>
        <v>32603.895</v>
      </c>
    </row>
    <row r="60" spans="1:7" x14ac:dyDescent="0.25">
      <c r="A60" s="30">
        <f t="shared" si="3"/>
        <v>45170</v>
      </c>
      <c r="B60" s="124">
        <v>45</v>
      </c>
      <c r="C60" s="116">
        <f t="shared" si="1"/>
        <v>32603.895</v>
      </c>
      <c r="D60" s="138">
        <f t="shared" si="0"/>
        <v>124.982</v>
      </c>
      <c r="E60" s="138">
        <f t="shared" si="6"/>
        <v>1979.7933307276821</v>
      </c>
      <c r="F60" s="138">
        <f t="shared" si="2"/>
        <v>2104.7750000000001</v>
      </c>
      <c r="G60" s="138">
        <f t="shared" si="5"/>
        <v>30624.101999999999</v>
      </c>
    </row>
    <row r="61" spans="1:7" x14ac:dyDescent="0.25">
      <c r="A61" s="30">
        <f t="shared" si="3"/>
        <v>45200</v>
      </c>
      <c r="B61" s="124">
        <v>46</v>
      </c>
      <c r="C61" s="116">
        <f t="shared" si="1"/>
        <v>30624.101999999999</v>
      </c>
      <c r="D61" s="138">
        <f t="shared" si="0"/>
        <v>117.392</v>
      </c>
      <c r="E61" s="138">
        <f t="shared" si="6"/>
        <v>1987.3825384954716</v>
      </c>
      <c r="F61" s="138">
        <f t="shared" si="2"/>
        <v>2104.7750000000001</v>
      </c>
      <c r="G61" s="138">
        <f t="shared" si="5"/>
        <v>28636.719000000001</v>
      </c>
    </row>
    <row r="62" spans="1:7" x14ac:dyDescent="0.25">
      <c r="A62" s="30">
        <f t="shared" si="3"/>
        <v>45231</v>
      </c>
      <c r="B62" s="124">
        <v>47</v>
      </c>
      <c r="C62" s="116">
        <f t="shared" si="1"/>
        <v>28636.719000000001</v>
      </c>
      <c r="D62" s="138">
        <f t="shared" si="0"/>
        <v>109.774</v>
      </c>
      <c r="E62" s="138">
        <f t="shared" si="6"/>
        <v>1995.0008382263711</v>
      </c>
      <c r="F62" s="138">
        <f t="shared" si="2"/>
        <v>2104.7750000000001</v>
      </c>
      <c r="G62" s="138">
        <f t="shared" si="5"/>
        <v>26641.718000000001</v>
      </c>
    </row>
    <row r="63" spans="1:7" x14ac:dyDescent="0.25">
      <c r="A63" s="30">
        <f t="shared" si="3"/>
        <v>45261</v>
      </c>
      <c r="B63" s="124">
        <v>48</v>
      </c>
      <c r="C63" s="116">
        <f t="shared" si="1"/>
        <v>26641.718000000001</v>
      </c>
      <c r="D63" s="138">
        <f t="shared" si="0"/>
        <v>102.127</v>
      </c>
      <c r="E63" s="138">
        <f t="shared" si="6"/>
        <v>2002.6483414395721</v>
      </c>
      <c r="F63" s="138">
        <f t="shared" si="2"/>
        <v>2104.7750000000001</v>
      </c>
      <c r="G63" s="138">
        <f t="shared" si="5"/>
        <v>24639.07</v>
      </c>
    </row>
    <row r="64" spans="1:7" x14ac:dyDescent="0.25">
      <c r="A64" s="30">
        <f t="shared" si="3"/>
        <v>45292</v>
      </c>
      <c r="B64" s="124">
        <v>49</v>
      </c>
      <c r="C64" s="116">
        <f t="shared" si="1"/>
        <v>24639.07</v>
      </c>
      <c r="D64" s="138">
        <f t="shared" si="0"/>
        <v>94.45</v>
      </c>
      <c r="E64" s="138">
        <f t="shared" si="6"/>
        <v>2010.3251600817571</v>
      </c>
      <c r="F64" s="138">
        <f t="shared" si="2"/>
        <v>2104.7750000000001</v>
      </c>
      <c r="G64" s="138">
        <f t="shared" si="5"/>
        <v>22628.744999999999</v>
      </c>
    </row>
    <row r="65" spans="1:7" x14ac:dyDescent="0.25">
      <c r="A65" s="30">
        <f t="shared" si="3"/>
        <v>45323</v>
      </c>
      <c r="B65" s="124">
        <v>50</v>
      </c>
      <c r="C65" s="116">
        <f t="shared" si="1"/>
        <v>22628.744999999999</v>
      </c>
      <c r="D65" s="138">
        <f t="shared" si="0"/>
        <v>86.744</v>
      </c>
      <c r="E65" s="138">
        <f t="shared" si="6"/>
        <v>2018.0314065287371</v>
      </c>
      <c r="F65" s="138">
        <f t="shared" si="2"/>
        <v>2104.7750000000001</v>
      </c>
      <c r="G65" s="138">
        <f t="shared" si="5"/>
        <v>20610.714</v>
      </c>
    </row>
    <row r="66" spans="1:7" x14ac:dyDescent="0.25">
      <c r="A66" s="30">
        <f t="shared" si="3"/>
        <v>45352</v>
      </c>
      <c r="B66" s="124">
        <v>51</v>
      </c>
      <c r="C66" s="116">
        <f t="shared" si="1"/>
        <v>20610.714</v>
      </c>
      <c r="D66" s="138">
        <f t="shared" si="0"/>
        <v>79.007999999999996</v>
      </c>
      <c r="E66" s="138">
        <f t="shared" si="6"/>
        <v>2025.7671935870974</v>
      </c>
      <c r="F66" s="138">
        <f t="shared" si="2"/>
        <v>2104.7750000000001</v>
      </c>
      <c r="G66" s="138">
        <f t="shared" si="5"/>
        <v>18584.947</v>
      </c>
    </row>
    <row r="67" spans="1:7" x14ac:dyDescent="0.25">
      <c r="A67" s="30">
        <f t="shared" si="3"/>
        <v>45383</v>
      </c>
      <c r="B67" s="124">
        <v>52</v>
      </c>
      <c r="C67" s="116">
        <f t="shared" si="1"/>
        <v>18584.947</v>
      </c>
      <c r="D67" s="138">
        <f t="shared" si="0"/>
        <v>71.242000000000004</v>
      </c>
      <c r="E67" s="138">
        <f t="shared" si="6"/>
        <v>2033.5326344958478</v>
      </c>
      <c r="F67" s="138">
        <f t="shared" si="2"/>
        <v>2104.7750000000001</v>
      </c>
      <c r="G67" s="138">
        <f t="shared" si="5"/>
        <v>16551.414000000001</v>
      </c>
    </row>
    <row r="68" spans="1:7" x14ac:dyDescent="0.25">
      <c r="A68" s="30">
        <f t="shared" si="3"/>
        <v>45413</v>
      </c>
      <c r="B68" s="124">
        <v>53</v>
      </c>
      <c r="C68" s="116">
        <f t="shared" si="1"/>
        <v>16551.414000000001</v>
      </c>
      <c r="D68" s="138">
        <f t="shared" si="0"/>
        <v>63.447000000000003</v>
      </c>
      <c r="E68" s="138">
        <f t="shared" si="6"/>
        <v>2041.327842928082</v>
      </c>
      <c r="F68" s="138">
        <f t="shared" si="2"/>
        <v>2104.7750000000001</v>
      </c>
      <c r="G68" s="138">
        <f t="shared" si="5"/>
        <v>14510.085999999999</v>
      </c>
    </row>
    <row r="69" spans="1:7" x14ac:dyDescent="0.25">
      <c r="A69" s="30">
        <f t="shared" si="3"/>
        <v>45444</v>
      </c>
      <c r="B69" s="124">
        <v>54</v>
      </c>
      <c r="C69" s="116">
        <f t="shared" si="1"/>
        <v>14510.085999999999</v>
      </c>
      <c r="D69" s="138">
        <f t="shared" si="0"/>
        <v>55.622</v>
      </c>
      <c r="E69" s="138">
        <f t="shared" si="6"/>
        <v>2049.1529329926393</v>
      </c>
      <c r="F69" s="138">
        <f t="shared" si="2"/>
        <v>2104.7750000000001</v>
      </c>
      <c r="G69" s="138">
        <f t="shared" si="5"/>
        <v>12460.933000000001</v>
      </c>
    </row>
    <row r="70" spans="1:7" x14ac:dyDescent="0.25">
      <c r="A70" s="30">
        <f t="shared" si="3"/>
        <v>45474</v>
      </c>
      <c r="B70" s="124">
        <v>55</v>
      </c>
      <c r="C70" s="116">
        <f t="shared" si="1"/>
        <v>12460.933000000001</v>
      </c>
      <c r="D70" s="138">
        <f t="shared" si="0"/>
        <v>47.767000000000003</v>
      </c>
      <c r="E70" s="138">
        <f t="shared" si="6"/>
        <v>2057.0080192357777</v>
      </c>
      <c r="F70" s="138">
        <f t="shared" si="2"/>
        <v>2104.7750000000001</v>
      </c>
      <c r="G70" s="138">
        <f t="shared" si="5"/>
        <v>10403.924999999999</v>
      </c>
    </row>
    <row r="71" spans="1:7" x14ac:dyDescent="0.25">
      <c r="A71" s="30">
        <f t="shared" si="3"/>
        <v>45505</v>
      </c>
      <c r="B71" s="124">
        <v>56</v>
      </c>
      <c r="C71" s="116">
        <f t="shared" si="1"/>
        <v>10403.924999999999</v>
      </c>
      <c r="D71" s="138">
        <f t="shared" si="0"/>
        <v>39.881999999999998</v>
      </c>
      <c r="E71" s="138">
        <f t="shared" si="6"/>
        <v>2064.8932166428485</v>
      </c>
      <c r="F71" s="138">
        <f t="shared" si="2"/>
        <v>2104.7750000000001</v>
      </c>
      <c r="G71" s="138">
        <f t="shared" si="5"/>
        <v>8339.0319999999992</v>
      </c>
    </row>
    <row r="72" spans="1:7" x14ac:dyDescent="0.25">
      <c r="A72" s="30">
        <f t="shared" si="3"/>
        <v>45536</v>
      </c>
      <c r="B72" s="124">
        <v>57</v>
      </c>
      <c r="C72" s="116">
        <f t="shared" si="1"/>
        <v>8339.0319999999992</v>
      </c>
      <c r="D72" s="138">
        <f t="shared" si="0"/>
        <v>31.966000000000001</v>
      </c>
      <c r="E72" s="138">
        <f t="shared" si="6"/>
        <v>2072.8086406399793</v>
      </c>
      <c r="F72" s="138">
        <f t="shared" si="2"/>
        <v>2104.7750000000001</v>
      </c>
      <c r="G72" s="138">
        <f t="shared" si="5"/>
        <v>6266.223</v>
      </c>
    </row>
    <row r="73" spans="1:7" x14ac:dyDescent="0.25">
      <c r="A73" s="30">
        <f t="shared" si="3"/>
        <v>45566</v>
      </c>
      <c r="B73" s="124">
        <v>58</v>
      </c>
      <c r="C73" s="116">
        <f t="shared" si="1"/>
        <v>6266.223</v>
      </c>
      <c r="D73" s="138">
        <f t="shared" si="0"/>
        <v>24.021000000000001</v>
      </c>
      <c r="E73" s="138">
        <f t="shared" si="6"/>
        <v>2080.7544070957656</v>
      </c>
      <c r="F73" s="138">
        <f t="shared" si="2"/>
        <v>2104.7750000000001</v>
      </c>
      <c r="G73" s="138">
        <f t="shared" si="5"/>
        <v>4185.4690000000001</v>
      </c>
    </row>
    <row r="74" spans="1:7" x14ac:dyDescent="0.25">
      <c r="A74" s="30">
        <f t="shared" si="3"/>
        <v>45597</v>
      </c>
      <c r="B74" s="124">
        <v>59</v>
      </c>
      <c r="C74" s="116">
        <f t="shared" si="1"/>
        <v>4185.4690000000001</v>
      </c>
      <c r="D74" s="138">
        <f t="shared" si="0"/>
        <v>16.044</v>
      </c>
      <c r="E74" s="138">
        <f t="shared" si="6"/>
        <v>2088.7306323229664</v>
      </c>
      <c r="F74" s="138">
        <f t="shared" si="2"/>
        <v>2104.7750000000001</v>
      </c>
      <c r="G74" s="138">
        <f t="shared" si="5"/>
        <v>2096.7379999999998</v>
      </c>
    </row>
    <row r="75" spans="1:7" x14ac:dyDescent="0.25">
      <c r="A75" s="30">
        <f t="shared" si="3"/>
        <v>45627</v>
      </c>
      <c r="B75" s="124">
        <v>60</v>
      </c>
      <c r="C75" s="116">
        <f t="shared" si="1"/>
        <v>2096.7379999999998</v>
      </c>
      <c r="D75" s="138">
        <f t="shared" si="0"/>
        <v>8.0370000000000008</v>
      </c>
      <c r="E75" s="138">
        <f t="shared" si="6"/>
        <v>2096.7374330802045</v>
      </c>
      <c r="F75" s="138">
        <f t="shared" si="2"/>
        <v>2104.7750000000001</v>
      </c>
      <c r="G75" s="138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DC4AA-B9AE-4264-9F06-24F79318552D}">
  <dimension ref="A1:M75"/>
  <sheetViews>
    <sheetView workbookViewId="0">
      <selection activeCell="P17" sqref="P17"/>
    </sheetView>
  </sheetViews>
  <sheetFormatPr defaultColWidth="9.140625" defaultRowHeight="15" x14ac:dyDescent="0.25"/>
  <cols>
    <col min="1" max="1" width="9.140625" style="115"/>
    <col min="2" max="2" width="7.85546875" style="115" customWidth="1"/>
    <col min="3" max="3" width="14.7109375" style="115" customWidth="1"/>
    <col min="4" max="4" width="14.28515625" style="115" customWidth="1"/>
    <col min="5" max="7" width="14.7109375" style="115" customWidth="1"/>
    <col min="8" max="257" width="9.140625" style="115"/>
    <col min="258" max="258" width="7.85546875" style="115" customWidth="1"/>
    <col min="259" max="259" width="14.7109375" style="115" customWidth="1"/>
    <col min="260" max="260" width="14.28515625" style="115" customWidth="1"/>
    <col min="261" max="263" width="14.7109375" style="115" customWidth="1"/>
    <col min="264" max="513" width="9.140625" style="115"/>
    <col min="514" max="514" width="7.85546875" style="115" customWidth="1"/>
    <col min="515" max="515" width="14.7109375" style="115" customWidth="1"/>
    <col min="516" max="516" width="14.28515625" style="115" customWidth="1"/>
    <col min="517" max="519" width="14.7109375" style="115" customWidth="1"/>
    <col min="520" max="769" width="9.140625" style="115"/>
    <col min="770" max="770" width="7.85546875" style="115" customWidth="1"/>
    <col min="771" max="771" width="14.7109375" style="115" customWidth="1"/>
    <col min="772" max="772" width="14.28515625" style="115" customWidth="1"/>
    <col min="773" max="775" width="14.7109375" style="115" customWidth="1"/>
    <col min="776" max="1025" width="9.140625" style="115"/>
    <col min="1026" max="1026" width="7.85546875" style="115" customWidth="1"/>
    <col min="1027" max="1027" width="14.7109375" style="115" customWidth="1"/>
    <col min="1028" max="1028" width="14.28515625" style="115" customWidth="1"/>
    <col min="1029" max="1031" width="14.7109375" style="115" customWidth="1"/>
    <col min="1032" max="1281" width="9.140625" style="115"/>
    <col min="1282" max="1282" width="7.85546875" style="115" customWidth="1"/>
    <col min="1283" max="1283" width="14.7109375" style="115" customWidth="1"/>
    <col min="1284" max="1284" width="14.28515625" style="115" customWidth="1"/>
    <col min="1285" max="1287" width="14.7109375" style="115" customWidth="1"/>
    <col min="1288" max="1537" width="9.140625" style="115"/>
    <col min="1538" max="1538" width="7.85546875" style="115" customWidth="1"/>
    <col min="1539" max="1539" width="14.7109375" style="115" customWidth="1"/>
    <col min="1540" max="1540" width="14.28515625" style="115" customWidth="1"/>
    <col min="1541" max="1543" width="14.7109375" style="115" customWidth="1"/>
    <col min="1544" max="1793" width="9.140625" style="115"/>
    <col min="1794" max="1794" width="7.85546875" style="115" customWidth="1"/>
    <col min="1795" max="1795" width="14.7109375" style="115" customWidth="1"/>
    <col min="1796" max="1796" width="14.28515625" style="115" customWidth="1"/>
    <col min="1797" max="1799" width="14.7109375" style="115" customWidth="1"/>
    <col min="1800" max="2049" width="9.140625" style="115"/>
    <col min="2050" max="2050" width="7.85546875" style="115" customWidth="1"/>
    <col min="2051" max="2051" width="14.7109375" style="115" customWidth="1"/>
    <col min="2052" max="2052" width="14.28515625" style="115" customWidth="1"/>
    <col min="2053" max="2055" width="14.7109375" style="115" customWidth="1"/>
    <col min="2056" max="2305" width="9.140625" style="115"/>
    <col min="2306" max="2306" width="7.85546875" style="115" customWidth="1"/>
    <col min="2307" max="2307" width="14.7109375" style="115" customWidth="1"/>
    <col min="2308" max="2308" width="14.28515625" style="115" customWidth="1"/>
    <col min="2309" max="2311" width="14.7109375" style="115" customWidth="1"/>
    <col min="2312" max="2561" width="9.140625" style="115"/>
    <col min="2562" max="2562" width="7.85546875" style="115" customWidth="1"/>
    <col min="2563" max="2563" width="14.7109375" style="115" customWidth="1"/>
    <col min="2564" max="2564" width="14.28515625" style="115" customWidth="1"/>
    <col min="2565" max="2567" width="14.7109375" style="115" customWidth="1"/>
    <col min="2568" max="2817" width="9.140625" style="115"/>
    <col min="2818" max="2818" width="7.85546875" style="115" customWidth="1"/>
    <col min="2819" max="2819" width="14.7109375" style="115" customWidth="1"/>
    <col min="2820" max="2820" width="14.28515625" style="115" customWidth="1"/>
    <col min="2821" max="2823" width="14.7109375" style="115" customWidth="1"/>
    <col min="2824" max="3073" width="9.140625" style="115"/>
    <col min="3074" max="3074" width="7.85546875" style="115" customWidth="1"/>
    <col min="3075" max="3075" width="14.7109375" style="115" customWidth="1"/>
    <col min="3076" max="3076" width="14.28515625" style="115" customWidth="1"/>
    <col min="3077" max="3079" width="14.7109375" style="115" customWidth="1"/>
    <col min="3080" max="3329" width="9.140625" style="115"/>
    <col min="3330" max="3330" width="7.85546875" style="115" customWidth="1"/>
    <col min="3331" max="3331" width="14.7109375" style="115" customWidth="1"/>
    <col min="3332" max="3332" width="14.28515625" style="115" customWidth="1"/>
    <col min="3333" max="3335" width="14.7109375" style="115" customWidth="1"/>
    <col min="3336" max="3585" width="9.140625" style="115"/>
    <col min="3586" max="3586" width="7.85546875" style="115" customWidth="1"/>
    <col min="3587" max="3587" width="14.7109375" style="115" customWidth="1"/>
    <col min="3588" max="3588" width="14.28515625" style="115" customWidth="1"/>
    <col min="3589" max="3591" width="14.7109375" style="115" customWidth="1"/>
    <col min="3592" max="3841" width="9.140625" style="115"/>
    <col min="3842" max="3842" width="7.85546875" style="115" customWidth="1"/>
    <col min="3843" max="3843" width="14.7109375" style="115" customWidth="1"/>
    <col min="3844" max="3844" width="14.28515625" style="115" customWidth="1"/>
    <col min="3845" max="3847" width="14.7109375" style="115" customWidth="1"/>
    <col min="3848" max="4097" width="9.140625" style="115"/>
    <col min="4098" max="4098" width="7.85546875" style="115" customWidth="1"/>
    <col min="4099" max="4099" width="14.7109375" style="115" customWidth="1"/>
    <col min="4100" max="4100" width="14.28515625" style="115" customWidth="1"/>
    <col min="4101" max="4103" width="14.7109375" style="115" customWidth="1"/>
    <col min="4104" max="4353" width="9.140625" style="115"/>
    <col min="4354" max="4354" width="7.85546875" style="115" customWidth="1"/>
    <col min="4355" max="4355" width="14.7109375" style="115" customWidth="1"/>
    <col min="4356" max="4356" width="14.28515625" style="115" customWidth="1"/>
    <col min="4357" max="4359" width="14.7109375" style="115" customWidth="1"/>
    <col min="4360" max="4609" width="9.140625" style="115"/>
    <col min="4610" max="4610" width="7.85546875" style="115" customWidth="1"/>
    <col min="4611" max="4611" width="14.7109375" style="115" customWidth="1"/>
    <col min="4612" max="4612" width="14.28515625" style="115" customWidth="1"/>
    <col min="4613" max="4615" width="14.7109375" style="115" customWidth="1"/>
    <col min="4616" max="4865" width="9.140625" style="115"/>
    <col min="4866" max="4866" width="7.85546875" style="115" customWidth="1"/>
    <col min="4867" max="4867" width="14.7109375" style="115" customWidth="1"/>
    <col min="4868" max="4868" width="14.28515625" style="115" customWidth="1"/>
    <col min="4869" max="4871" width="14.7109375" style="115" customWidth="1"/>
    <col min="4872" max="5121" width="9.140625" style="115"/>
    <col min="5122" max="5122" width="7.85546875" style="115" customWidth="1"/>
    <col min="5123" max="5123" width="14.7109375" style="115" customWidth="1"/>
    <col min="5124" max="5124" width="14.28515625" style="115" customWidth="1"/>
    <col min="5125" max="5127" width="14.7109375" style="115" customWidth="1"/>
    <col min="5128" max="5377" width="9.140625" style="115"/>
    <col min="5378" max="5378" width="7.85546875" style="115" customWidth="1"/>
    <col min="5379" max="5379" width="14.7109375" style="115" customWidth="1"/>
    <col min="5380" max="5380" width="14.28515625" style="115" customWidth="1"/>
    <col min="5381" max="5383" width="14.7109375" style="115" customWidth="1"/>
    <col min="5384" max="5633" width="9.140625" style="115"/>
    <col min="5634" max="5634" width="7.85546875" style="115" customWidth="1"/>
    <col min="5635" max="5635" width="14.7109375" style="115" customWidth="1"/>
    <col min="5636" max="5636" width="14.28515625" style="115" customWidth="1"/>
    <col min="5637" max="5639" width="14.7109375" style="115" customWidth="1"/>
    <col min="5640" max="5889" width="9.140625" style="115"/>
    <col min="5890" max="5890" width="7.85546875" style="115" customWidth="1"/>
    <col min="5891" max="5891" width="14.7109375" style="115" customWidth="1"/>
    <col min="5892" max="5892" width="14.28515625" style="115" customWidth="1"/>
    <col min="5893" max="5895" width="14.7109375" style="115" customWidth="1"/>
    <col min="5896" max="6145" width="9.140625" style="115"/>
    <col min="6146" max="6146" width="7.85546875" style="115" customWidth="1"/>
    <col min="6147" max="6147" width="14.7109375" style="115" customWidth="1"/>
    <col min="6148" max="6148" width="14.28515625" style="115" customWidth="1"/>
    <col min="6149" max="6151" width="14.7109375" style="115" customWidth="1"/>
    <col min="6152" max="6401" width="9.140625" style="115"/>
    <col min="6402" max="6402" width="7.85546875" style="115" customWidth="1"/>
    <col min="6403" max="6403" width="14.7109375" style="115" customWidth="1"/>
    <col min="6404" max="6404" width="14.28515625" style="115" customWidth="1"/>
    <col min="6405" max="6407" width="14.7109375" style="115" customWidth="1"/>
    <col min="6408" max="6657" width="9.140625" style="115"/>
    <col min="6658" max="6658" width="7.85546875" style="115" customWidth="1"/>
    <col min="6659" max="6659" width="14.7109375" style="115" customWidth="1"/>
    <col min="6660" max="6660" width="14.28515625" style="115" customWidth="1"/>
    <col min="6661" max="6663" width="14.7109375" style="115" customWidth="1"/>
    <col min="6664" max="6913" width="9.140625" style="115"/>
    <col min="6914" max="6914" width="7.85546875" style="115" customWidth="1"/>
    <col min="6915" max="6915" width="14.7109375" style="115" customWidth="1"/>
    <col min="6916" max="6916" width="14.28515625" style="115" customWidth="1"/>
    <col min="6917" max="6919" width="14.7109375" style="115" customWidth="1"/>
    <col min="6920" max="7169" width="9.140625" style="115"/>
    <col min="7170" max="7170" width="7.85546875" style="115" customWidth="1"/>
    <col min="7171" max="7171" width="14.7109375" style="115" customWidth="1"/>
    <col min="7172" max="7172" width="14.28515625" style="115" customWidth="1"/>
    <col min="7173" max="7175" width="14.7109375" style="115" customWidth="1"/>
    <col min="7176" max="7425" width="9.140625" style="115"/>
    <col min="7426" max="7426" width="7.85546875" style="115" customWidth="1"/>
    <col min="7427" max="7427" width="14.7109375" style="115" customWidth="1"/>
    <col min="7428" max="7428" width="14.28515625" style="115" customWidth="1"/>
    <col min="7429" max="7431" width="14.7109375" style="115" customWidth="1"/>
    <col min="7432" max="7681" width="9.140625" style="115"/>
    <col min="7682" max="7682" width="7.85546875" style="115" customWidth="1"/>
    <col min="7683" max="7683" width="14.7109375" style="115" customWidth="1"/>
    <col min="7684" max="7684" width="14.28515625" style="115" customWidth="1"/>
    <col min="7685" max="7687" width="14.7109375" style="115" customWidth="1"/>
    <col min="7688" max="7937" width="9.140625" style="115"/>
    <col min="7938" max="7938" width="7.85546875" style="115" customWidth="1"/>
    <col min="7939" max="7939" width="14.7109375" style="115" customWidth="1"/>
    <col min="7940" max="7940" width="14.28515625" style="115" customWidth="1"/>
    <col min="7941" max="7943" width="14.7109375" style="115" customWidth="1"/>
    <col min="7944" max="8193" width="9.140625" style="115"/>
    <col min="8194" max="8194" width="7.85546875" style="115" customWidth="1"/>
    <col min="8195" max="8195" width="14.7109375" style="115" customWidth="1"/>
    <col min="8196" max="8196" width="14.28515625" style="115" customWidth="1"/>
    <col min="8197" max="8199" width="14.7109375" style="115" customWidth="1"/>
    <col min="8200" max="8449" width="9.140625" style="115"/>
    <col min="8450" max="8450" width="7.85546875" style="115" customWidth="1"/>
    <col min="8451" max="8451" width="14.7109375" style="115" customWidth="1"/>
    <col min="8452" max="8452" width="14.28515625" style="115" customWidth="1"/>
    <col min="8453" max="8455" width="14.7109375" style="115" customWidth="1"/>
    <col min="8456" max="8705" width="9.140625" style="115"/>
    <col min="8706" max="8706" width="7.85546875" style="115" customWidth="1"/>
    <col min="8707" max="8707" width="14.7109375" style="115" customWidth="1"/>
    <col min="8708" max="8708" width="14.28515625" style="115" customWidth="1"/>
    <col min="8709" max="8711" width="14.7109375" style="115" customWidth="1"/>
    <col min="8712" max="8961" width="9.140625" style="115"/>
    <col min="8962" max="8962" width="7.85546875" style="115" customWidth="1"/>
    <col min="8963" max="8963" width="14.7109375" style="115" customWidth="1"/>
    <col min="8964" max="8964" width="14.28515625" style="115" customWidth="1"/>
    <col min="8965" max="8967" width="14.7109375" style="115" customWidth="1"/>
    <col min="8968" max="9217" width="9.140625" style="115"/>
    <col min="9218" max="9218" width="7.85546875" style="115" customWidth="1"/>
    <col min="9219" max="9219" width="14.7109375" style="115" customWidth="1"/>
    <col min="9220" max="9220" width="14.28515625" style="115" customWidth="1"/>
    <col min="9221" max="9223" width="14.7109375" style="115" customWidth="1"/>
    <col min="9224" max="9473" width="9.140625" style="115"/>
    <col min="9474" max="9474" width="7.85546875" style="115" customWidth="1"/>
    <col min="9475" max="9475" width="14.7109375" style="115" customWidth="1"/>
    <col min="9476" max="9476" width="14.28515625" style="115" customWidth="1"/>
    <col min="9477" max="9479" width="14.7109375" style="115" customWidth="1"/>
    <col min="9480" max="9729" width="9.140625" style="115"/>
    <col min="9730" max="9730" width="7.85546875" style="115" customWidth="1"/>
    <col min="9731" max="9731" width="14.7109375" style="115" customWidth="1"/>
    <col min="9732" max="9732" width="14.28515625" style="115" customWidth="1"/>
    <col min="9733" max="9735" width="14.7109375" style="115" customWidth="1"/>
    <col min="9736" max="9985" width="9.140625" style="115"/>
    <col min="9986" max="9986" width="7.85546875" style="115" customWidth="1"/>
    <col min="9987" max="9987" width="14.7109375" style="115" customWidth="1"/>
    <col min="9988" max="9988" width="14.28515625" style="115" customWidth="1"/>
    <col min="9989" max="9991" width="14.7109375" style="115" customWidth="1"/>
    <col min="9992" max="10241" width="9.140625" style="115"/>
    <col min="10242" max="10242" width="7.85546875" style="115" customWidth="1"/>
    <col min="10243" max="10243" width="14.7109375" style="115" customWidth="1"/>
    <col min="10244" max="10244" width="14.28515625" style="115" customWidth="1"/>
    <col min="10245" max="10247" width="14.7109375" style="115" customWidth="1"/>
    <col min="10248" max="10497" width="9.140625" style="115"/>
    <col min="10498" max="10498" width="7.85546875" style="115" customWidth="1"/>
    <col min="10499" max="10499" width="14.7109375" style="115" customWidth="1"/>
    <col min="10500" max="10500" width="14.28515625" style="115" customWidth="1"/>
    <col min="10501" max="10503" width="14.7109375" style="115" customWidth="1"/>
    <col min="10504" max="10753" width="9.140625" style="115"/>
    <col min="10754" max="10754" width="7.85546875" style="115" customWidth="1"/>
    <col min="10755" max="10755" width="14.7109375" style="115" customWidth="1"/>
    <col min="10756" max="10756" width="14.28515625" style="115" customWidth="1"/>
    <col min="10757" max="10759" width="14.7109375" style="115" customWidth="1"/>
    <col min="10760" max="11009" width="9.140625" style="115"/>
    <col min="11010" max="11010" width="7.85546875" style="115" customWidth="1"/>
    <col min="11011" max="11011" width="14.7109375" style="115" customWidth="1"/>
    <col min="11012" max="11012" width="14.28515625" style="115" customWidth="1"/>
    <col min="11013" max="11015" width="14.7109375" style="115" customWidth="1"/>
    <col min="11016" max="11265" width="9.140625" style="115"/>
    <col min="11266" max="11266" width="7.85546875" style="115" customWidth="1"/>
    <col min="11267" max="11267" width="14.7109375" style="115" customWidth="1"/>
    <col min="11268" max="11268" width="14.28515625" style="115" customWidth="1"/>
    <col min="11269" max="11271" width="14.7109375" style="115" customWidth="1"/>
    <col min="11272" max="11521" width="9.140625" style="115"/>
    <col min="11522" max="11522" width="7.85546875" style="115" customWidth="1"/>
    <col min="11523" max="11523" width="14.7109375" style="115" customWidth="1"/>
    <col min="11524" max="11524" width="14.28515625" style="115" customWidth="1"/>
    <col min="11525" max="11527" width="14.7109375" style="115" customWidth="1"/>
    <col min="11528" max="11777" width="9.140625" style="115"/>
    <col min="11778" max="11778" width="7.85546875" style="115" customWidth="1"/>
    <col min="11779" max="11779" width="14.7109375" style="115" customWidth="1"/>
    <col min="11780" max="11780" width="14.28515625" style="115" customWidth="1"/>
    <col min="11781" max="11783" width="14.7109375" style="115" customWidth="1"/>
    <col min="11784" max="12033" width="9.140625" style="115"/>
    <col min="12034" max="12034" width="7.85546875" style="115" customWidth="1"/>
    <col min="12035" max="12035" width="14.7109375" style="115" customWidth="1"/>
    <col min="12036" max="12036" width="14.28515625" style="115" customWidth="1"/>
    <col min="12037" max="12039" width="14.7109375" style="115" customWidth="1"/>
    <col min="12040" max="12289" width="9.140625" style="115"/>
    <col min="12290" max="12290" width="7.85546875" style="115" customWidth="1"/>
    <col min="12291" max="12291" width="14.7109375" style="115" customWidth="1"/>
    <col min="12292" max="12292" width="14.28515625" style="115" customWidth="1"/>
    <col min="12293" max="12295" width="14.7109375" style="115" customWidth="1"/>
    <col min="12296" max="12545" width="9.140625" style="115"/>
    <col min="12546" max="12546" width="7.85546875" style="115" customWidth="1"/>
    <col min="12547" max="12547" width="14.7109375" style="115" customWidth="1"/>
    <col min="12548" max="12548" width="14.28515625" style="115" customWidth="1"/>
    <col min="12549" max="12551" width="14.7109375" style="115" customWidth="1"/>
    <col min="12552" max="12801" width="9.140625" style="115"/>
    <col min="12802" max="12802" width="7.85546875" style="115" customWidth="1"/>
    <col min="12803" max="12803" width="14.7109375" style="115" customWidth="1"/>
    <col min="12804" max="12804" width="14.28515625" style="115" customWidth="1"/>
    <col min="12805" max="12807" width="14.7109375" style="115" customWidth="1"/>
    <col min="12808" max="13057" width="9.140625" style="115"/>
    <col min="13058" max="13058" width="7.85546875" style="115" customWidth="1"/>
    <col min="13059" max="13059" width="14.7109375" style="115" customWidth="1"/>
    <col min="13060" max="13060" width="14.28515625" style="115" customWidth="1"/>
    <col min="13061" max="13063" width="14.7109375" style="115" customWidth="1"/>
    <col min="13064" max="13313" width="9.140625" style="115"/>
    <col min="13314" max="13314" width="7.85546875" style="115" customWidth="1"/>
    <col min="13315" max="13315" width="14.7109375" style="115" customWidth="1"/>
    <col min="13316" max="13316" width="14.28515625" style="115" customWidth="1"/>
    <col min="13317" max="13319" width="14.7109375" style="115" customWidth="1"/>
    <col min="13320" max="13569" width="9.140625" style="115"/>
    <col min="13570" max="13570" width="7.85546875" style="115" customWidth="1"/>
    <col min="13571" max="13571" width="14.7109375" style="115" customWidth="1"/>
    <col min="13572" max="13572" width="14.28515625" style="115" customWidth="1"/>
    <col min="13573" max="13575" width="14.7109375" style="115" customWidth="1"/>
    <col min="13576" max="13825" width="9.140625" style="115"/>
    <col min="13826" max="13826" width="7.85546875" style="115" customWidth="1"/>
    <col min="13827" max="13827" width="14.7109375" style="115" customWidth="1"/>
    <col min="13828" max="13828" width="14.28515625" style="115" customWidth="1"/>
    <col min="13829" max="13831" width="14.7109375" style="115" customWidth="1"/>
    <col min="13832" max="14081" width="9.140625" style="115"/>
    <col min="14082" max="14082" width="7.85546875" style="115" customWidth="1"/>
    <col min="14083" max="14083" width="14.7109375" style="115" customWidth="1"/>
    <col min="14084" max="14084" width="14.28515625" style="115" customWidth="1"/>
    <col min="14085" max="14087" width="14.7109375" style="115" customWidth="1"/>
    <col min="14088" max="14337" width="9.140625" style="115"/>
    <col min="14338" max="14338" width="7.85546875" style="115" customWidth="1"/>
    <col min="14339" max="14339" width="14.7109375" style="115" customWidth="1"/>
    <col min="14340" max="14340" width="14.28515625" style="115" customWidth="1"/>
    <col min="14341" max="14343" width="14.7109375" style="115" customWidth="1"/>
    <col min="14344" max="14593" width="9.140625" style="115"/>
    <col min="14594" max="14594" width="7.85546875" style="115" customWidth="1"/>
    <col min="14595" max="14595" width="14.7109375" style="115" customWidth="1"/>
    <col min="14596" max="14596" width="14.28515625" style="115" customWidth="1"/>
    <col min="14597" max="14599" width="14.7109375" style="115" customWidth="1"/>
    <col min="14600" max="14849" width="9.140625" style="115"/>
    <col min="14850" max="14850" width="7.85546875" style="115" customWidth="1"/>
    <col min="14851" max="14851" width="14.7109375" style="115" customWidth="1"/>
    <col min="14852" max="14852" width="14.28515625" style="115" customWidth="1"/>
    <col min="14853" max="14855" width="14.7109375" style="115" customWidth="1"/>
    <col min="14856" max="15105" width="9.140625" style="115"/>
    <col min="15106" max="15106" width="7.85546875" style="115" customWidth="1"/>
    <col min="15107" max="15107" width="14.7109375" style="115" customWidth="1"/>
    <col min="15108" max="15108" width="14.28515625" style="115" customWidth="1"/>
    <col min="15109" max="15111" width="14.7109375" style="115" customWidth="1"/>
    <col min="15112" max="15361" width="9.140625" style="115"/>
    <col min="15362" max="15362" width="7.85546875" style="115" customWidth="1"/>
    <col min="15363" max="15363" width="14.7109375" style="115" customWidth="1"/>
    <col min="15364" max="15364" width="14.28515625" style="115" customWidth="1"/>
    <col min="15365" max="15367" width="14.7109375" style="115" customWidth="1"/>
    <col min="15368" max="15617" width="9.140625" style="115"/>
    <col min="15618" max="15618" width="7.85546875" style="115" customWidth="1"/>
    <col min="15619" max="15619" width="14.7109375" style="115" customWidth="1"/>
    <col min="15620" max="15620" width="14.28515625" style="115" customWidth="1"/>
    <col min="15621" max="15623" width="14.7109375" style="115" customWidth="1"/>
    <col min="15624" max="15873" width="9.140625" style="115"/>
    <col min="15874" max="15874" width="7.85546875" style="115" customWidth="1"/>
    <col min="15875" max="15875" width="14.7109375" style="115" customWidth="1"/>
    <col min="15876" max="15876" width="14.28515625" style="115" customWidth="1"/>
    <col min="15877" max="15879" width="14.7109375" style="115" customWidth="1"/>
    <col min="15880" max="16129" width="9.140625" style="115"/>
    <col min="16130" max="16130" width="7.85546875" style="115" customWidth="1"/>
    <col min="16131" max="16131" width="14.7109375" style="115" customWidth="1"/>
    <col min="16132" max="16132" width="14.28515625" style="115" customWidth="1"/>
    <col min="16133" max="16135" width="14.7109375" style="115" customWidth="1"/>
    <col min="16136" max="16384" width="9.140625" style="115"/>
  </cols>
  <sheetData>
    <row r="1" spans="1:13" x14ac:dyDescent="0.25">
      <c r="A1" s="114"/>
      <c r="B1" s="114"/>
      <c r="C1" s="114"/>
      <c r="D1" s="114"/>
      <c r="E1" s="114"/>
      <c r="F1" s="114"/>
      <c r="G1" s="2"/>
    </row>
    <row r="2" spans="1:13" x14ac:dyDescent="0.25">
      <c r="A2" s="114"/>
      <c r="B2" s="114"/>
      <c r="C2" s="114"/>
      <c r="D2" s="114"/>
      <c r="E2" s="114"/>
      <c r="F2" s="4"/>
      <c r="G2" s="5"/>
    </row>
    <row r="3" spans="1:13" x14ac:dyDescent="0.25">
      <c r="A3" s="114"/>
      <c r="B3" s="114"/>
      <c r="C3" s="114"/>
      <c r="D3" s="114"/>
      <c r="E3" s="114"/>
      <c r="F3" s="4"/>
      <c r="G3" s="5"/>
    </row>
    <row r="4" spans="1:13" ht="21" x14ac:dyDescent="0.35">
      <c r="A4" s="114"/>
      <c r="B4" s="6" t="s">
        <v>59</v>
      </c>
      <c r="C4" s="114"/>
      <c r="D4" s="114"/>
      <c r="E4" s="7"/>
      <c r="F4" s="116"/>
      <c r="G4" s="114"/>
      <c r="K4" s="193"/>
      <c r="L4" s="194"/>
    </row>
    <row r="5" spans="1:13" x14ac:dyDescent="0.25">
      <c r="A5" s="114"/>
      <c r="B5" s="114"/>
      <c r="C5" s="114"/>
      <c r="D5" s="114"/>
      <c r="E5" s="114"/>
      <c r="F5" s="116"/>
      <c r="G5" s="114"/>
      <c r="K5" s="195"/>
      <c r="L5" s="194"/>
    </row>
    <row r="6" spans="1:13" x14ac:dyDescent="0.25">
      <c r="A6" s="114"/>
      <c r="B6" s="117" t="s">
        <v>31</v>
      </c>
      <c r="C6" s="118"/>
      <c r="D6" s="119"/>
      <c r="E6" s="120">
        <v>44197</v>
      </c>
      <c r="F6" s="121"/>
      <c r="G6" s="114"/>
      <c r="K6" s="122"/>
      <c r="L6" s="122"/>
    </row>
    <row r="7" spans="1:13" x14ac:dyDescent="0.25">
      <c r="A7" s="114"/>
      <c r="B7" s="123" t="s">
        <v>32</v>
      </c>
      <c r="C7" s="124"/>
      <c r="E7" s="125">
        <v>60</v>
      </c>
      <c r="F7" s="126" t="s">
        <v>33</v>
      </c>
      <c r="G7" s="114"/>
      <c r="K7" s="127"/>
      <c r="L7" s="127"/>
    </row>
    <row r="8" spans="1:13" x14ac:dyDescent="0.25">
      <c r="A8" s="114"/>
      <c r="B8" s="123" t="s">
        <v>55</v>
      </c>
      <c r="C8" s="124"/>
      <c r="E8" s="125">
        <v>11770</v>
      </c>
      <c r="F8" s="126" t="s">
        <v>34</v>
      </c>
      <c r="G8" s="114"/>
      <c r="K8" s="127"/>
      <c r="L8" s="127"/>
    </row>
    <row r="9" spans="1:13" x14ac:dyDescent="0.25">
      <c r="A9" s="114"/>
      <c r="B9" s="123" t="s">
        <v>35</v>
      </c>
      <c r="C9" s="124"/>
      <c r="E9" s="20">
        <v>1</v>
      </c>
      <c r="F9" s="126"/>
      <c r="G9" s="114"/>
      <c r="K9" s="128"/>
      <c r="L9" s="128"/>
    </row>
    <row r="10" spans="1:13" x14ac:dyDescent="0.25">
      <c r="A10" s="114"/>
      <c r="B10" s="123" t="s">
        <v>36</v>
      </c>
      <c r="C10" s="124"/>
      <c r="D10" s="129">
        <f>E6-1</f>
        <v>44196</v>
      </c>
      <c r="E10" s="130">
        <f>E8</f>
        <v>11770</v>
      </c>
      <c r="F10" s="126" t="s">
        <v>34</v>
      </c>
      <c r="G10" s="114"/>
      <c r="K10" s="128"/>
      <c r="L10" s="128"/>
    </row>
    <row r="11" spans="1:13" x14ac:dyDescent="0.25">
      <c r="A11" s="114"/>
      <c r="B11" s="123" t="s">
        <v>37</v>
      </c>
      <c r="C11" s="124"/>
      <c r="D11" s="129">
        <f>EDATE(D10,E7)</f>
        <v>46022</v>
      </c>
      <c r="E11" s="130">
        <v>0</v>
      </c>
      <c r="F11" s="126" t="s">
        <v>34</v>
      </c>
      <c r="G11" s="114"/>
      <c r="K11" s="127"/>
      <c r="L11" s="127"/>
      <c r="M11" s="128"/>
    </row>
    <row r="12" spans="1:13" x14ac:dyDescent="0.25">
      <c r="A12" s="114"/>
      <c r="B12" s="131" t="s">
        <v>74</v>
      </c>
      <c r="C12" s="132"/>
      <c r="D12" s="133"/>
      <c r="E12" s="196">
        <v>3.5000000000000003E-2</v>
      </c>
      <c r="F12" s="135"/>
      <c r="G12" s="26"/>
      <c r="K12" s="127"/>
      <c r="L12" s="127"/>
      <c r="M12" s="128"/>
    </row>
    <row r="13" spans="1:13" x14ac:dyDescent="0.25">
      <c r="A13" s="114"/>
      <c r="B13" s="136"/>
      <c r="C13" s="124"/>
      <c r="E13" s="137"/>
      <c r="F13" s="136"/>
      <c r="G13" s="26"/>
      <c r="K13" s="127"/>
      <c r="L13" s="127"/>
      <c r="M13" s="128"/>
    </row>
    <row r="14" spans="1:13" x14ac:dyDescent="0.25">
      <c r="K14" s="127"/>
      <c r="L14" s="127"/>
      <c r="M14" s="128"/>
    </row>
    <row r="15" spans="1:13" ht="15.75" thickBot="1" x14ac:dyDescent="0.3">
      <c r="A15" s="29" t="s">
        <v>39</v>
      </c>
      <c r="B15" s="29" t="s">
        <v>40</v>
      </c>
      <c r="C15" s="29" t="s">
        <v>41</v>
      </c>
      <c r="D15" s="29" t="s">
        <v>42</v>
      </c>
      <c r="E15" s="29" t="s">
        <v>43</v>
      </c>
      <c r="F15" s="29" t="s">
        <v>44</v>
      </c>
      <c r="G15" s="29" t="s">
        <v>45</v>
      </c>
      <c r="K15" s="127"/>
      <c r="L15" s="127"/>
      <c r="M15" s="128"/>
    </row>
    <row r="16" spans="1:13" x14ac:dyDescent="0.25">
      <c r="A16" s="30">
        <f>E6</f>
        <v>44197</v>
      </c>
      <c r="B16" s="124">
        <v>1</v>
      </c>
      <c r="C16" s="116">
        <f>E10</f>
        <v>11770</v>
      </c>
      <c r="D16" s="138">
        <f>ROUND(C16*$E$12/12,3)</f>
        <v>34.329000000000001</v>
      </c>
      <c r="E16" s="138">
        <f>PPMT($E$12/12,B16,$E$7,-$E$10,$E$11,0)</f>
        <v>179.78767163325114</v>
      </c>
      <c r="F16" s="138">
        <f>ROUND(PMT($E$12/12,E7,-E10,E11),3)</f>
        <v>214.11699999999999</v>
      </c>
      <c r="G16" s="138">
        <f>ROUND(C16-E16,3)</f>
        <v>11590.212</v>
      </c>
      <c r="K16" s="127"/>
      <c r="L16" s="127"/>
      <c r="M16" s="128"/>
    </row>
    <row r="17" spans="1:13" x14ac:dyDescent="0.25">
      <c r="A17" s="30">
        <f>EDATE(A16,1)</f>
        <v>44228</v>
      </c>
      <c r="B17" s="124">
        <v>2</v>
      </c>
      <c r="C17" s="116">
        <f>G16</f>
        <v>11590.212</v>
      </c>
      <c r="D17" s="138">
        <f t="shared" ref="D17:D75" si="0">ROUND(C17*$E$12/12,3)</f>
        <v>33.805</v>
      </c>
      <c r="E17" s="138">
        <f>PPMT($E$12/12,B17,$E$7,-$E$10,$E$11,0)</f>
        <v>180.31205234218149</v>
      </c>
      <c r="F17" s="138">
        <f>F16</f>
        <v>214.11699999999999</v>
      </c>
      <c r="G17" s="138">
        <f>ROUND(C17-E17,3)</f>
        <v>11409.9</v>
      </c>
      <c r="K17" s="127"/>
      <c r="L17" s="127"/>
      <c r="M17" s="128"/>
    </row>
    <row r="18" spans="1:13" x14ac:dyDescent="0.25">
      <c r="A18" s="30">
        <f>EDATE(A17,1)</f>
        <v>44256</v>
      </c>
      <c r="B18" s="124">
        <v>3</v>
      </c>
      <c r="C18" s="116">
        <f t="shared" ref="C18:C75" si="1">G17</f>
        <v>11409.9</v>
      </c>
      <c r="D18" s="138">
        <f t="shared" si="0"/>
        <v>33.279000000000003</v>
      </c>
      <c r="E18" s="138">
        <f>PPMT($E$12/12,B18,$E$7,-$E$10,$E$11,0)</f>
        <v>180.83796249484618</v>
      </c>
      <c r="F18" s="138">
        <f t="shared" ref="F18:F75" si="2">F17</f>
        <v>214.11699999999999</v>
      </c>
      <c r="G18" s="138">
        <f>ROUND(C18-E18,3)</f>
        <v>11229.062</v>
      </c>
      <c r="K18" s="127"/>
      <c r="L18" s="127"/>
      <c r="M18" s="128"/>
    </row>
    <row r="19" spans="1:13" x14ac:dyDescent="0.25">
      <c r="A19" s="30">
        <f t="shared" ref="A19:A75" si="3">EDATE(A18,1)</f>
        <v>44287</v>
      </c>
      <c r="B19" s="124">
        <v>4</v>
      </c>
      <c r="C19" s="116">
        <f t="shared" si="1"/>
        <v>11229.062</v>
      </c>
      <c r="D19" s="138">
        <f t="shared" si="0"/>
        <v>32.750999999999998</v>
      </c>
      <c r="E19" s="138">
        <f t="shared" ref="E19" si="4">PPMT($E$12/12,B19,$E$7,-$E$10,$E$11,0)</f>
        <v>181.36540655212281</v>
      </c>
      <c r="F19" s="138">
        <f t="shared" si="2"/>
        <v>214.11699999999999</v>
      </c>
      <c r="G19" s="138">
        <f t="shared" ref="G19:G75" si="5">ROUND(C19-E19,3)</f>
        <v>11047.697</v>
      </c>
      <c r="K19" s="127"/>
      <c r="L19" s="127"/>
      <c r="M19" s="128"/>
    </row>
    <row r="20" spans="1:13" x14ac:dyDescent="0.25">
      <c r="A20" s="30">
        <f t="shared" si="3"/>
        <v>44317</v>
      </c>
      <c r="B20" s="124">
        <v>5</v>
      </c>
      <c r="C20" s="116">
        <f t="shared" si="1"/>
        <v>11047.697</v>
      </c>
      <c r="D20" s="138">
        <f t="shared" si="0"/>
        <v>32.222000000000001</v>
      </c>
      <c r="E20" s="138">
        <f>PPMT($E$12/12,B20,$E$7,-$E$10,$E$11,0)</f>
        <v>181.89438898789984</v>
      </c>
      <c r="F20" s="138">
        <f t="shared" si="2"/>
        <v>214.11699999999999</v>
      </c>
      <c r="G20" s="138">
        <f t="shared" si="5"/>
        <v>10865.803</v>
      </c>
      <c r="K20" s="127"/>
      <c r="L20" s="127"/>
      <c r="M20" s="128"/>
    </row>
    <row r="21" spans="1:13" x14ac:dyDescent="0.25">
      <c r="A21" s="30">
        <f t="shared" si="3"/>
        <v>44348</v>
      </c>
      <c r="B21" s="124">
        <v>6</v>
      </c>
      <c r="C21" s="116">
        <f t="shared" si="1"/>
        <v>10865.803</v>
      </c>
      <c r="D21" s="138">
        <f t="shared" si="0"/>
        <v>31.692</v>
      </c>
      <c r="E21" s="138">
        <f t="shared" ref="E21:E75" si="6">PPMT($E$12/12,B21,$E$7,-$E$10,$E$11,0)</f>
        <v>182.42491428911455</v>
      </c>
      <c r="F21" s="138">
        <f t="shared" si="2"/>
        <v>214.11699999999999</v>
      </c>
      <c r="G21" s="138">
        <f t="shared" si="5"/>
        <v>10683.378000000001</v>
      </c>
      <c r="K21" s="127"/>
      <c r="L21" s="127"/>
      <c r="M21" s="128"/>
    </row>
    <row r="22" spans="1:13" x14ac:dyDescent="0.25">
      <c r="A22" s="30">
        <f t="shared" si="3"/>
        <v>44378</v>
      </c>
      <c r="B22" s="124">
        <v>7</v>
      </c>
      <c r="C22" s="116">
        <f t="shared" si="1"/>
        <v>10683.378000000001</v>
      </c>
      <c r="D22" s="138">
        <f t="shared" si="0"/>
        <v>31.16</v>
      </c>
      <c r="E22" s="138">
        <f t="shared" si="6"/>
        <v>182.95698695579114</v>
      </c>
      <c r="F22" s="138">
        <f t="shared" si="2"/>
        <v>214.11699999999999</v>
      </c>
      <c r="G22" s="138">
        <f t="shared" si="5"/>
        <v>10500.421</v>
      </c>
      <c r="K22" s="127"/>
      <c r="L22" s="127"/>
      <c r="M22" s="128"/>
    </row>
    <row r="23" spans="1:13" x14ac:dyDescent="0.25">
      <c r="A23" s="30">
        <f>EDATE(A22,1)</f>
        <v>44409</v>
      </c>
      <c r="B23" s="124">
        <v>8</v>
      </c>
      <c r="C23" s="116">
        <f t="shared" si="1"/>
        <v>10500.421</v>
      </c>
      <c r="D23" s="138">
        <f t="shared" si="0"/>
        <v>30.626000000000001</v>
      </c>
      <c r="E23" s="138">
        <f t="shared" si="6"/>
        <v>183.49061150107886</v>
      </c>
      <c r="F23" s="138">
        <f t="shared" si="2"/>
        <v>214.11699999999999</v>
      </c>
      <c r="G23" s="138">
        <f t="shared" si="5"/>
        <v>10316.93</v>
      </c>
      <c r="K23" s="127"/>
      <c r="L23" s="127"/>
      <c r="M23" s="128"/>
    </row>
    <row r="24" spans="1:13" x14ac:dyDescent="0.25">
      <c r="A24" s="30">
        <f t="shared" si="3"/>
        <v>44440</v>
      </c>
      <c r="B24" s="124">
        <v>9</v>
      </c>
      <c r="C24" s="116">
        <f t="shared" si="1"/>
        <v>10316.93</v>
      </c>
      <c r="D24" s="138">
        <f t="shared" si="0"/>
        <v>30.091000000000001</v>
      </c>
      <c r="E24" s="138">
        <f t="shared" si="6"/>
        <v>184.02579245129033</v>
      </c>
      <c r="F24" s="138">
        <f t="shared" si="2"/>
        <v>214.11699999999999</v>
      </c>
      <c r="G24" s="138">
        <f t="shared" si="5"/>
        <v>10132.904</v>
      </c>
      <c r="K24" s="127"/>
      <c r="L24" s="127"/>
      <c r="M24" s="128"/>
    </row>
    <row r="25" spans="1:13" x14ac:dyDescent="0.25">
      <c r="A25" s="30">
        <f t="shared" si="3"/>
        <v>44470</v>
      </c>
      <c r="B25" s="124">
        <v>10</v>
      </c>
      <c r="C25" s="116">
        <f t="shared" si="1"/>
        <v>10132.904</v>
      </c>
      <c r="D25" s="138">
        <f t="shared" si="0"/>
        <v>29.553999999999998</v>
      </c>
      <c r="E25" s="138">
        <f t="shared" si="6"/>
        <v>184.56253434593995</v>
      </c>
      <c r="F25" s="138">
        <f t="shared" si="2"/>
        <v>214.11699999999999</v>
      </c>
      <c r="G25" s="138">
        <f t="shared" si="5"/>
        <v>9948.3410000000003</v>
      </c>
    </row>
    <row r="26" spans="1:13" x14ac:dyDescent="0.25">
      <c r="A26" s="30">
        <f t="shared" si="3"/>
        <v>44501</v>
      </c>
      <c r="B26" s="124">
        <v>11</v>
      </c>
      <c r="C26" s="116">
        <f t="shared" si="1"/>
        <v>9948.3410000000003</v>
      </c>
      <c r="D26" s="138">
        <f t="shared" si="0"/>
        <v>29.015999999999998</v>
      </c>
      <c r="E26" s="138">
        <f t="shared" si="6"/>
        <v>185.10084173778225</v>
      </c>
      <c r="F26" s="138">
        <f t="shared" si="2"/>
        <v>214.11699999999999</v>
      </c>
      <c r="G26" s="138">
        <f t="shared" si="5"/>
        <v>9763.24</v>
      </c>
    </row>
    <row r="27" spans="1:13" x14ac:dyDescent="0.25">
      <c r="A27" s="30">
        <f t="shared" si="3"/>
        <v>44531</v>
      </c>
      <c r="B27" s="124">
        <v>12</v>
      </c>
      <c r="C27" s="116">
        <f t="shared" si="1"/>
        <v>9763.24</v>
      </c>
      <c r="D27" s="138">
        <f t="shared" si="0"/>
        <v>28.475999999999999</v>
      </c>
      <c r="E27" s="138">
        <f t="shared" si="6"/>
        <v>185.64071919285078</v>
      </c>
      <c r="F27" s="138">
        <f t="shared" si="2"/>
        <v>214.11699999999999</v>
      </c>
      <c r="G27" s="138">
        <f t="shared" si="5"/>
        <v>9577.5990000000002</v>
      </c>
    </row>
    <row r="28" spans="1:13" x14ac:dyDescent="0.25">
      <c r="A28" s="30">
        <f t="shared" si="3"/>
        <v>44562</v>
      </c>
      <c r="B28" s="124">
        <v>13</v>
      </c>
      <c r="C28" s="116">
        <f t="shared" si="1"/>
        <v>9577.5990000000002</v>
      </c>
      <c r="D28" s="138">
        <f t="shared" si="0"/>
        <v>27.934999999999999</v>
      </c>
      <c r="E28" s="138">
        <f t="shared" si="6"/>
        <v>186.1821712904966</v>
      </c>
      <c r="F28" s="138">
        <f t="shared" si="2"/>
        <v>214.11699999999999</v>
      </c>
      <c r="G28" s="138">
        <f t="shared" si="5"/>
        <v>9391.4169999999995</v>
      </c>
    </row>
    <row r="29" spans="1:13" x14ac:dyDescent="0.25">
      <c r="A29" s="30">
        <f t="shared" si="3"/>
        <v>44593</v>
      </c>
      <c r="B29" s="124">
        <v>14</v>
      </c>
      <c r="C29" s="116">
        <f t="shared" si="1"/>
        <v>9391.4169999999995</v>
      </c>
      <c r="D29" s="138">
        <f t="shared" si="0"/>
        <v>27.391999999999999</v>
      </c>
      <c r="E29" s="138">
        <f t="shared" si="6"/>
        <v>186.72520262342721</v>
      </c>
      <c r="F29" s="138">
        <f t="shared" si="2"/>
        <v>214.11699999999999</v>
      </c>
      <c r="G29" s="138">
        <f t="shared" si="5"/>
        <v>9204.6919999999991</v>
      </c>
    </row>
    <row r="30" spans="1:13" x14ac:dyDescent="0.25">
      <c r="A30" s="30">
        <f t="shared" si="3"/>
        <v>44621</v>
      </c>
      <c r="B30" s="124">
        <v>15</v>
      </c>
      <c r="C30" s="116">
        <f t="shared" si="1"/>
        <v>9204.6919999999991</v>
      </c>
      <c r="D30" s="138">
        <f t="shared" si="0"/>
        <v>26.847000000000001</v>
      </c>
      <c r="E30" s="138">
        <f t="shared" si="6"/>
        <v>187.26981779774553</v>
      </c>
      <c r="F30" s="138">
        <f t="shared" si="2"/>
        <v>214.11699999999999</v>
      </c>
      <c r="G30" s="138">
        <f t="shared" si="5"/>
        <v>9017.4220000000005</v>
      </c>
    </row>
    <row r="31" spans="1:13" x14ac:dyDescent="0.25">
      <c r="A31" s="30">
        <f t="shared" si="3"/>
        <v>44652</v>
      </c>
      <c r="B31" s="124">
        <v>16</v>
      </c>
      <c r="C31" s="116">
        <f t="shared" si="1"/>
        <v>9017.4220000000005</v>
      </c>
      <c r="D31" s="138">
        <f t="shared" si="0"/>
        <v>26.300999999999998</v>
      </c>
      <c r="E31" s="138">
        <f t="shared" si="6"/>
        <v>187.81602143298898</v>
      </c>
      <c r="F31" s="138">
        <f t="shared" si="2"/>
        <v>214.11699999999999</v>
      </c>
      <c r="G31" s="138">
        <f t="shared" si="5"/>
        <v>8829.6059999999998</v>
      </c>
    </row>
    <row r="32" spans="1:13" x14ac:dyDescent="0.25">
      <c r="A32" s="30">
        <f t="shared" si="3"/>
        <v>44682</v>
      </c>
      <c r="B32" s="124">
        <v>17</v>
      </c>
      <c r="C32" s="116">
        <f t="shared" si="1"/>
        <v>8829.6059999999998</v>
      </c>
      <c r="D32" s="138">
        <f t="shared" si="0"/>
        <v>25.753</v>
      </c>
      <c r="E32" s="138">
        <f t="shared" si="6"/>
        <v>188.36381816216851</v>
      </c>
      <c r="F32" s="138">
        <f t="shared" si="2"/>
        <v>214.11699999999999</v>
      </c>
      <c r="G32" s="138">
        <f t="shared" si="5"/>
        <v>8641.2420000000002</v>
      </c>
    </row>
    <row r="33" spans="1:7" x14ac:dyDescent="0.25">
      <c r="A33" s="30">
        <f t="shared" si="3"/>
        <v>44713</v>
      </c>
      <c r="B33" s="124">
        <v>18</v>
      </c>
      <c r="C33" s="116">
        <f t="shared" si="1"/>
        <v>8641.2420000000002</v>
      </c>
      <c r="D33" s="138">
        <f t="shared" si="0"/>
        <v>25.204000000000001</v>
      </c>
      <c r="E33" s="138">
        <f t="shared" si="6"/>
        <v>188.91321263180816</v>
      </c>
      <c r="F33" s="138">
        <f t="shared" si="2"/>
        <v>214.11699999999999</v>
      </c>
      <c r="G33" s="138">
        <f t="shared" si="5"/>
        <v>8452.3289999999997</v>
      </c>
    </row>
    <row r="34" spans="1:7" x14ac:dyDescent="0.25">
      <c r="A34" s="30">
        <f t="shared" si="3"/>
        <v>44743</v>
      </c>
      <c r="B34" s="124">
        <v>19</v>
      </c>
      <c r="C34" s="116">
        <f t="shared" si="1"/>
        <v>8452.3289999999997</v>
      </c>
      <c r="D34" s="138">
        <f t="shared" si="0"/>
        <v>24.652999999999999</v>
      </c>
      <c r="E34" s="138">
        <f t="shared" si="6"/>
        <v>189.4642095019843</v>
      </c>
      <c r="F34" s="138">
        <f t="shared" si="2"/>
        <v>214.11699999999999</v>
      </c>
      <c r="G34" s="138">
        <f t="shared" si="5"/>
        <v>8262.8649999999998</v>
      </c>
    </row>
    <row r="35" spans="1:7" x14ac:dyDescent="0.25">
      <c r="A35" s="30">
        <f t="shared" si="3"/>
        <v>44774</v>
      </c>
      <c r="B35" s="124">
        <v>20</v>
      </c>
      <c r="C35" s="116">
        <f t="shared" si="1"/>
        <v>8262.8649999999998</v>
      </c>
      <c r="D35" s="138">
        <f t="shared" si="0"/>
        <v>24.1</v>
      </c>
      <c r="E35" s="138">
        <f t="shared" si="6"/>
        <v>190.01681344636506</v>
      </c>
      <c r="F35" s="138">
        <f t="shared" si="2"/>
        <v>214.11699999999999</v>
      </c>
      <c r="G35" s="138">
        <f t="shared" si="5"/>
        <v>8072.848</v>
      </c>
    </row>
    <row r="36" spans="1:7" x14ac:dyDescent="0.25">
      <c r="A36" s="30">
        <f t="shared" si="3"/>
        <v>44805</v>
      </c>
      <c r="B36" s="124">
        <v>21</v>
      </c>
      <c r="C36" s="116">
        <f t="shared" si="1"/>
        <v>8072.848</v>
      </c>
      <c r="D36" s="138">
        <f t="shared" si="0"/>
        <v>23.545999999999999</v>
      </c>
      <c r="E36" s="138">
        <f t="shared" si="6"/>
        <v>190.5710291522503</v>
      </c>
      <c r="F36" s="138">
        <f t="shared" si="2"/>
        <v>214.11699999999999</v>
      </c>
      <c r="G36" s="138">
        <f t="shared" si="5"/>
        <v>7882.277</v>
      </c>
    </row>
    <row r="37" spans="1:7" x14ac:dyDescent="0.25">
      <c r="A37" s="30">
        <f t="shared" si="3"/>
        <v>44835</v>
      </c>
      <c r="B37" s="124">
        <v>22</v>
      </c>
      <c r="C37" s="116">
        <f t="shared" si="1"/>
        <v>7882.277</v>
      </c>
      <c r="D37" s="138">
        <f t="shared" si="0"/>
        <v>22.99</v>
      </c>
      <c r="E37" s="138">
        <f t="shared" si="6"/>
        <v>191.12686132061103</v>
      </c>
      <c r="F37" s="138">
        <f t="shared" si="2"/>
        <v>214.11699999999999</v>
      </c>
      <c r="G37" s="138">
        <f t="shared" si="5"/>
        <v>7691.15</v>
      </c>
    </row>
    <row r="38" spans="1:7" x14ac:dyDescent="0.25">
      <c r="A38" s="30">
        <f t="shared" si="3"/>
        <v>44866</v>
      </c>
      <c r="B38" s="124">
        <v>23</v>
      </c>
      <c r="C38" s="116">
        <f t="shared" si="1"/>
        <v>7691.15</v>
      </c>
      <c r="D38" s="138">
        <f t="shared" si="0"/>
        <v>22.433</v>
      </c>
      <c r="E38" s="138">
        <f t="shared" si="6"/>
        <v>191.68431466612947</v>
      </c>
      <c r="F38" s="138">
        <f t="shared" si="2"/>
        <v>214.11699999999999</v>
      </c>
      <c r="G38" s="138">
        <f t="shared" si="5"/>
        <v>7499.4660000000003</v>
      </c>
    </row>
    <row r="39" spans="1:7" x14ac:dyDescent="0.25">
      <c r="A39" s="30">
        <f t="shared" si="3"/>
        <v>44896</v>
      </c>
      <c r="B39" s="124">
        <v>24</v>
      </c>
      <c r="C39" s="116">
        <f t="shared" si="1"/>
        <v>7499.4660000000003</v>
      </c>
      <c r="D39" s="138">
        <f t="shared" si="0"/>
        <v>21.873000000000001</v>
      </c>
      <c r="E39" s="138">
        <f t="shared" si="6"/>
        <v>192.24339391723905</v>
      </c>
      <c r="F39" s="138">
        <f t="shared" si="2"/>
        <v>214.11699999999999</v>
      </c>
      <c r="G39" s="138">
        <f t="shared" si="5"/>
        <v>7307.223</v>
      </c>
    </row>
    <row r="40" spans="1:7" x14ac:dyDescent="0.25">
      <c r="A40" s="30">
        <f t="shared" si="3"/>
        <v>44927</v>
      </c>
      <c r="B40" s="124">
        <v>25</v>
      </c>
      <c r="C40" s="116">
        <f t="shared" si="1"/>
        <v>7307.223</v>
      </c>
      <c r="D40" s="138">
        <f t="shared" si="0"/>
        <v>21.312999999999999</v>
      </c>
      <c r="E40" s="138">
        <f t="shared" si="6"/>
        <v>192.80410381616431</v>
      </c>
      <c r="F40" s="138">
        <f t="shared" si="2"/>
        <v>214.11699999999999</v>
      </c>
      <c r="G40" s="138">
        <f t="shared" si="5"/>
        <v>7114.4189999999999</v>
      </c>
    </row>
    <row r="41" spans="1:7" x14ac:dyDescent="0.25">
      <c r="A41" s="30">
        <f t="shared" si="3"/>
        <v>44958</v>
      </c>
      <c r="B41" s="124">
        <v>26</v>
      </c>
      <c r="C41" s="116">
        <f t="shared" si="1"/>
        <v>7114.4189999999999</v>
      </c>
      <c r="D41" s="138">
        <f t="shared" si="0"/>
        <v>20.75</v>
      </c>
      <c r="E41" s="138">
        <f t="shared" si="6"/>
        <v>193.36644911896144</v>
      </c>
      <c r="F41" s="138">
        <f t="shared" si="2"/>
        <v>214.11699999999999</v>
      </c>
      <c r="G41" s="138">
        <f t="shared" si="5"/>
        <v>6921.0529999999999</v>
      </c>
    </row>
    <row r="42" spans="1:7" x14ac:dyDescent="0.25">
      <c r="A42" s="30">
        <f t="shared" si="3"/>
        <v>44986</v>
      </c>
      <c r="B42" s="124">
        <v>27</v>
      </c>
      <c r="C42" s="116">
        <f t="shared" si="1"/>
        <v>6921.0529999999999</v>
      </c>
      <c r="D42" s="138">
        <f t="shared" si="0"/>
        <v>20.186</v>
      </c>
      <c r="E42" s="138">
        <f t="shared" si="6"/>
        <v>193.93043459555844</v>
      </c>
      <c r="F42" s="138">
        <f t="shared" si="2"/>
        <v>214.11699999999999</v>
      </c>
      <c r="G42" s="138">
        <f t="shared" si="5"/>
        <v>6727.1229999999996</v>
      </c>
    </row>
    <row r="43" spans="1:7" x14ac:dyDescent="0.25">
      <c r="A43" s="30">
        <f t="shared" si="3"/>
        <v>45017</v>
      </c>
      <c r="B43" s="124">
        <v>28</v>
      </c>
      <c r="C43" s="116">
        <f t="shared" si="1"/>
        <v>6727.1229999999996</v>
      </c>
      <c r="D43" s="138">
        <f t="shared" si="0"/>
        <v>19.620999999999999</v>
      </c>
      <c r="E43" s="138">
        <f t="shared" si="6"/>
        <v>194.49606502979549</v>
      </c>
      <c r="F43" s="138">
        <f t="shared" si="2"/>
        <v>214.11699999999999</v>
      </c>
      <c r="G43" s="138">
        <f t="shared" si="5"/>
        <v>6532.6270000000004</v>
      </c>
    </row>
    <row r="44" spans="1:7" x14ac:dyDescent="0.25">
      <c r="A44" s="30">
        <f t="shared" si="3"/>
        <v>45047</v>
      </c>
      <c r="B44" s="124">
        <v>29</v>
      </c>
      <c r="C44" s="116">
        <f t="shared" si="1"/>
        <v>6532.6270000000004</v>
      </c>
      <c r="D44" s="138">
        <f t="shared" si="0"/>
        <v>19.053000000000001</v>
      </c>
      <c r="E44" s="138">
        <f t="shared" si="6"/>
        <v>195.0633452194657</v>
      </c>
      <c r="F44" s="138">
        <f t="shared" si="2"/>
        <v>214.11699999999999</v>
      </c>
      <c r="G44" s="138">
        <f t="shared" si="5"/>
        <v>6337.5640000000003</v>
      </c>
    </row>
    <row r="45" spans="1:7" x14ac:dyDescent="0.25">
      <c r="A45" s="30">
        <f t="shared" si="3"/>
        <v>45078</v>
      </c>
      <c r="B45" s="124">
        <v>30</v>
      </c>
      <c r="C45" s="116">
        <f t="shared" si="1"/>
        <v>6337.5640000000003</v>
      </c>
      <c r="D45" s="138">
        <f t="shared" si="0"/>
        <v>18.484999999999999</v>
      </c>
      <c r="E45" s="138">
        <f t="shared" si="6"/>
        <v>195.63227997635579</v>
      </c>
      <c r="F45" s="138">
        <f t="shared" si="2"/>
        <v>214.11699999999999</v>
      </c>
      <c r="G45" s="138">
        <f t="shared" si="5"/>
        <v>6141.9319999999998</v>
      </c>
    </row>
    <row r="46" spans="1:7" x14ac:dyDescent="0.25">
      <c r="A46" s="30">
        <f t="shared" si="3"/>
        <v>45108</v>
      </c>
      <c r="B46" s="124">
        <v>31</v>
      </c>
      <c r="C46" s="116">
        <f t="shared" si="1"/>
        <v>6141.9319999999998</v>
      </c>
      <c r="D46" s="138">
        <f t="shared" si="0"/>
        <v>17.914000000000001</v>
      </c>
      <c r="E46" s="138">
        <f t="shared" si="6"/>
        <v>196.20287412628684</v>
      </c>
      <c r="F46" s="138">
        <f t="shared" si="2"/>
        <v>214.11699999999999</v>
      </c>
      <c r="G46" s="138">
        <f t="shared" si="5"/>
        <v>5945.7290000000003</v>
      </c>
    </row>
    <row r="47" spans="1:7" x14ac:dyDescent="0.25">
      <c r="A47" s="30">
        <f t="shared" si="3"/>
        <v>45139</v>
      </c>
      <c r="B47" s="124">
        <v>32</v>
      </c>
      <c r="C47" s="116">
        <f t="shared" si="1"/>
        <v>5945.7290000000003</v>
      </c>
      <c r="D47" s="138">
        <f t="shared" si="0"/>
        <v>17.341999999999999</v>
      </c>
      <c r="E47" s="138">
        <f t="shared" si="6"/>
        <v>196.77513250915518</v>
      </c>
      <c r="F47" s="138">
        <f t="shared" si="2"/>
        <v>214.11699999999999</v>
      </c>
      <c r="G47" s="138">
        <f t="shared" si="5"/>
        <v>5748.9539999999997</v>
      </c>
    </row>
    <row r="48" spans="1:7" x14ac:dyDescent="0.25">
      <c r="A48" s="30">
        <f t="shared" si="3"/>
        <v>45170</v>
      </c>
      <c r="B48" s="124">
        <v>33</v>
      </c>
      <c r="C48" s="116">
        <f t="shared" si="1"/>
        <v>5748.9539999999997</v>
      </c>
      <c r="D48" s="138">
        <f t="shared" si="0"/>
        <v>16.768000000000001</v>
      </c>
      <c r="E48" s="138">
        <f t="shared" si="6"/>
        <v>197.34905997897354</v>
      </c>
      <c r="F48" s="138">
        <f t="shared" si="2"/>
        <v>214.11699999999999</v>
      </c>
      <c r="G48" s="138">
        <f t="shared" si="5"/>
        <v>5551.6049999999996</v>
      </c>
    </row>
    <row r="49" spans="1:7" x14ac:dyDescent="0.25">
      <c r="A49" s="30">
        <f t="shared" si="3"/>
        <v>45200</v>
      </c>
      <c r="B49" s="124">
        <v>34</v>
      </c>
      <c r="C49" s="116">
        <f t="shared" si="1"/>
        <v>5551.6049999999996</v>
      </c>
      <c r="D49" s="138">
        <f t="shared" si="0"/>
        <v>16.192</v>
      </c>
      <c r="E49" s="138">
        <f t="shared" si="6"/>
        <v>197.92466140391224</v>
      </c>
      <c r="F49" s="138">
        <f t="shared" si="2"/>
        <v>214.11699999999999</v>
      </c>
      <c r="G49" s="138">
        <f t="shared" si="5"/>
        <v>5353.68</v>
      </c>
    </row>
    <row r="50" spans="1:7" x14ac:dyDescent="0.25">
      <c r="A50" s="30">
        <f t="shared" si="3"/>
        <v>45231</v>
      </c>
      <c r="B50" s="124">
        <v>35</v>
      </c>
      <c r="C50" s="116">
        <f t="shared" si="1"/>
        <v>5353.68</v>
      </c>
      <c r="D50" s="138">
        <f t="shared" si="0"/>
        <v>15.615</v>
      </c>
      <c r="E50" s="138">
        <f t="shared" si="6"/>
        <v>198.50194166634031</v>
      </c>
      <c r="F50" s="138">
        <f t="shared" si="2"/>
        <v>214.11699999999999</v>
      </c>
      <c r="G50" s="138">
        <f t="shared" si="5"/>
        <v>5155.1779999999999</v>
      </c>
    </row>
    <row r="51" spans="1:7" x14ac:dyDescent="0.25">
      <c r="A51" s="30">
        <f t="shared" si="3"/>
        <v>45261</v>
      </c>
      <c r="B51" s="124">
        <v>36</v>
      </c>
      <c r="C51" s="116">
        <f t="shared" si="1"/>
        <v>5155.1779999999999</v>
      </c>
      <c r="D51" s="138">
        <f t="shared" si="0"/>
        <v>15.036</v>
      </c>
      <c r="E51" s="138">
        <f t="shared" si="6"/>
        <v>199.08090566286711</v>
      </c>
      <c r="F51" s="138">
        <f t="shared" si="2"/>
        <v>214.11699999999999</v>
      </c>
      <c r="G51" s="138">
        <f t="shared" si="5"/>
        <v>4956.0969999999998</v>
      </c>
    </row>
    <row r="52" spans="1:7" x14ac:dyDescent="0.25">
      <c r="A52" s="30">
        <f t="shared" si="3"/>
        <v>45292</v>
      </c>
      <c r="B52" s="124">
        <v>37</v>
      </c>
      <c r="C52" s="116">
        <f t="shared" si="1"/>
        <v>4956.0969999999998</v>
      </c>
      <c r="D52" s="138">
        <f t="shared" si="0"/>
        <v>14.455</v>
      </c>
      <c r="E52" s="138">
        <f t="shared" si="6"/>
        <v>199.66155830438385</v>
      </c>
      <c r="F52" s="138">
        <f t="shared" si="2"/>
        <v>214.11699999999999</v>
      </c>
      <c r="G52" s="138">
        <f t="shared" si="5"/>
        <v>4756.4350000000004</v>
      </c>
    </row>
    <row r="53" spans="1:7" x14ac:dyDescent="0.25">
      <c r="A53" s="30">
        <f t="shared" si="3"/>
        <v>45323</v>
      </c>
      <c r="B53" s="124">
        <v>38</v>
      </c>
      <c r="C53" s="116">
        <f t="shared" si="1"/>
        <v>4756.4350000000004</v>
      </c>
      <c r="D53" s="138">
        <f t="shared" si="0"/>
        <v>13.872999999999999</v>
      </c>
      <c r="E53" s="138">
        <f t="shared" si="6"/>
        <v>200.24390451610495</v>
      </c>
      <c r="F53" s="138">
        <f t="shared" si="2"/>
        <v>214.11699999999999</v>
      </c>
      <c r="G53" s="138">
        <f t="shared" si="5"/>
        <v>4556.1909999999998</v>
      </c>
    </row>
    <row r="54" spans="1:7" x14ac:dyDescent="0.25">
      <c r="A54" s="30">
        <f t="shared" si="3"/>
        <v>45352</v>
      </c>
      <c r="B54" s="124">
        <v>39</v>
      </c>
      <c r="C54" s="116">
        <f t="shared" si="1"/>
        <v>4556.1909999999998</v>
      </c>
      <c r="D54" s="138">
        <f t="shared" si="0"/>
        <v>13.289</v>
      </c>
      <c r="E54" s="138">
        <f t="shared" si="6"/>
        <v>200.82794923761028</v>
      </c>
      <c r="F54" s="138">
        <f t="shared" si="2"/>
        <v>214.11699999999999</v>
      </c>
      <c r="G54" s="138">
        <f t="shared" si="5"/>
        <v>4355.3630000000003</v>
      </c>
    </row>
    <row r="55" spans="1:7" x14ac:dyDescent="0.25">
      <c r="A55" s="30">
        <f t="shared" si="3"/>
        <v>45383</v>
      </c>
      <c r="B55" s="124">
        <v>40</v>
      </c>
      <c r="C55" s="116">
        <f t="shared" si="1"/>
        <v>4355.3630000000003</v>
      </c>
      <c r="D55" s="138">
        <f t="shared" si="0"/>
        <v>12.702999999999999</v>
      </c>
      <c r="E55" s="138">
        <f t="shared" si="6"/>
        <v>201.4136974228866</v>
      </c>
      <c r="F55" s="138">
        <f t="shared" si="2"/>
        <v>214.11699999999999</v>
      </c>
      <c r="G55" s="138">
        <f t="shared" si="5"/>
        <v>4153.9489999999996</v>
      </c>
    </row>
    <row r="56" spans="1:7" x14ac:dyDescent="0.25">
      <c r="A56" s="30">
        <f t="shared" si="3"/>
        <v>45413</v>
      </c>
      <c r="B56" s="124">
        <v>41</v>
      </c>
      <c r="C56" s="116">
        <f t="shared" si="1"/>
        <v>4153.9489999999996</v>
      </c>
      <c r="D56" s="138">
        <f t="shared" si="0"/>
        <v>12.116</v>
      </c>
      <c r="E56" s="138">
        <f t="shared" si="6"/>
        <v>202.00115404037004</v>
      </c>
      <c r="F56" s="138">
        <f t="shared" si="2"/>
        <v>214.11699999999999</v>
      </c>
      <c r="G56" s="138">
        <f t="shared" si="5"/>
        <v>3951.9479999999999</v>
      </c>
    </row>
    <row r="57" spans="1:7" x14ac:dyDescent="0.25">
      <c r="A57" s="30">
        <f t="shared" si="3"/>
        <v>45444</v>
      </c>
      <c r="B57" s="124">
        <v>42</v>
      </c>
      <c r="C57" s="116">
        <f t="shared" si="1"/>
        <v>3951.9479999999999</v>
      </c>
      <c r="D57" s="138">
        <f t="shared" si="0"/>
        <v>11.526999999999999</v>
      </c>
      <c r="E57" s="138">
        <f t="shared" si="6"/>
        <v>202.59032407298778</v>
      </c>
      <c r="F57" s="138">
        <f t="shared" si="2"/>
        <v>214.11699999999999</v>
      </c>
      <c r="G57" s="138">
        <f t="shared" si="5"/>
        <v>3749.3580000000002</v>
      </c>
    </row>
    <row r="58" spans="1:7" x14ac:dyDescent="0.25">
      <c r="A58" s="30">
        <f t="shared" si="3"/>
        <v>45474</v>
      </c>
      <c r="B58" s="124">
        <v>43</v>
      </c>
      <c r="C58" s="116">
        <f t="shared" si="1"/>
        <v>3749.3580000000002</v>
      </c>
      <c r="D58" s="138">
        <f t="shared" si="0"/>
        <v>10.936</v>
      </c>
      <c r="E58" s="138">
        <f t="shared" si="6"/>
        <v>203.18121251820068</v>
      </c>
      <c r="F58" s="138">
        <f t="shared" si="2"/>
        <v>214.11699999999999</v>
      </c>
      <c r="G58" s="138">
        <f t="shared" si="5"/>
        <v>3546.1770000000001</v>
      </c>
    </row>
    <row r="59" spans="1:7" x14ac:dyDescent="0.25">
      <c r="A59" s="30">
        <f t="shared" si="3"/>
        <v>45505</v>
      </c>
      <c r="B59" s="124">
        <v>44</v>
      </c>
      <c r="C59" s="116">
        <f t="shared" si="1"/>
        <v>3546.1770000000001</v>
      </c>
      <c r="D59" s="138">
        <f t="shared" si="0"/>
        <v>10.343</v>
      </c>
      <c r="E59" s="138">
        <f t="shared" si="6"/>
        <v>203.77382438804545</v>
      </c>
      <c r="F59" s="138">
        <f t="shared" si="2"/>
        <v>214.11699999999999</v>
      </c>
      <c r="G59" s="138">
        <f t="shared" si="5"/>
        <v>3342.4029999999998</v>
      </c>
    </row>
    <row r="60" spans="1:7" x14ac:dyDescent="0.25">
      <c r="A60" s="30">
        <f t="shared" si="3"/>
        <v>45536</v>
      </c>
      <c r="B60" s="124">
        <v>45</v>
      </c>
      <c r="C60" s="116">
        <f t="shared" si="1"/>
        <v>3342.4029999999998</v>
      </c>
      <c r="D60" s="138">
        <f t="shared" si="0"/>
        <v>9.7490000000000006</v>
      </c>
      <c r="E60" s="138">
        <f t="shared" si="6"/>
        <v>204.36816470917719</v>
      </c>
      <c r="F60" s="138">
        <f t="shared" si="2"/>
        <v>214.11699999999999</v>
      </c>
      <c r="G60" s="138">
        <f t="shared" si="5"/>
        <v>3138.0349999999999</v>
      </c>
    </row>
    <row r="61" spans="1:7" x14ac:dyDescent="0.25">
      <c r="A61" s="30">
        <f t="shared" si="3"/>
        <v>45566</v>
      </c>
      <c r="B61" s="124">
        <v>46</v>
      </c>
      <c r="C61" s="116">
        <f t="shared" si="1"/>
        <v>3138.0349999999999</v>
      </c>
      <c r="D61" s="138">
        <f t="shared" si="0"/>
        <v>9.1530000000000005</v>
      </c>
      <c r="E61" s="138">
        <f t="shared" si="6"/>
        <v>204.96423852291232</v>
      </c>
      <c r="F61" s="138">
        <f t="shared" si="2"/>
        <v>214.11699999999999</v>
      </c>
      <c r="G61" s="138">
        <f t="shared" si="5"/>
        <v>2933.0709999999999</v>
      </c>
    </row>
    <row r="62" spans="1:7" x14ac:dyDescent="0.25">
      <c r="A62" s="30">
        <f t="shared" si="3"/>
        <v>45597</v>
      </c>
      <c r="B62" s="124">
        <v>47</v>
      </c>
      <c r="C62" s="116">
        <f t="shared" si="1"/>
        <v>2933.0709999999999</v>
      </c>
      <c r="D62" s="138">
        <f t="shared" si="0"/>
        <v>8.5549999999999997</v>
      </c>
      <c r="E62" s="138">
        <f t="shared" si="6"/>
        <v>205.56205088527082</v>
      </c>
      <c r="F62" s="138">
        <f t="shared" si="2"/>
        <v>214.11699999999999</v>
      </c>
      <c r="G62" s="138">
        <f t="shared" si="5"/>
        <v>2727.509</v>
      </c>
    </row>
    <row r="63" spans="1:7" x14ac:dyDescent="0.25">
      <c r="A63" s="30">
        <f t="shared" si="3"/>
        <v>45627</v>
      </c>
      <c r="B63" s="124">
        <v>48</v>
      </c>
      <c r="C63" s="116">
        <f t="shared" si="1"/>
        <v>2727.509</v>
      </c>
      <c r="D63" s="138">
        <f t="shared" si="0"/>
        <v>7.9550000000000001</v>
      </c>
      <c r="E63" s="138">
        <f t="shared" si="6"/>
        <v>206.16160686701951</v>
      </c>
      <c r="F63" s="138">
        <f t="shared" si="2"/>
        <v>214.11699999999999</v>
      </c>
      <c r="G63" s="138">
        <f t="shared" si="5"/>
        <v>2521.3470000000002</v>
      </c>
    </row>
    <row r="64" spans="1:7" x14ac:dyDescent="0.25">
      <c r="A64" s="30">
        <f t="shared" si="3"/>
        <v>45658</v>
      </c>
      <c r="B64" s="124">
        <v>49</v>
      </c>
      <c r="C64" s="116">
        <f t="shared" si="1"/>
        <v>2521.3470000000002</v>
      </c>
      <c r="D64" s="138">
        <f t="shared" si="0"/>
        <v>7.3540000000000001</v>
      </c>
      <c r="E64" s="138">
        <f t="shared" si="6"/>
        <v>206.76291155371501</v>
      </c>
      <c r="F64" s="138">
        <f t="shared" si="2"/>
        <v>214.11699999999999</v>
      </c>
      <c r="G64" s="138">
        <f t="shared" si="5"/>
        <v>2314.5839999999998</v>
      </c>
    </row>
    <row r="65" spans="1:7" x14ac:dyDescent="0.25">
      <c r="A65" s="30">
        <f t="shared" si="3"/>
        <v>45689</v>
      </c>
      <c r="B65" s="124">
        <v>50</v>
      </c>
      <c r="C65" s="116">
        <f t="shared" si="1"/>
        <v>2314.5839999999998</v>
      </c>
      <c r="D65" s="138">
        <f t="shared" si="0"/>
        <v>6.7510000000000003</v>
      </c>
      <c r="E65" s="138">
        <f t="shared" si="6"/>
        <v>207.36597004574665</v>
      </c>
      <c r="F65" s="138">
        <f t="shared" si="2"/>
        <v>214.11699999999999</v>
      </c>
      <c r="G65" s="138">
        <f t="shared" si="5"/>
        <v>2107.2179999999998</v>
      </c>
    </row>
    <row r="66" spans="1:7" x14ac:dyDescent="0.25">
      <c r="A66" s="30">
        <f t="shared" si="3"/>
        <v>45717</v>
      </c>
      <c r="B66" s="124">
        <v>51</v>
      </c>
      <c r="C66" s="116">
        <f t="shared" si="1"/>
        <v>2107.2179999999998</v>
      </c>
      <c r="D66" s="138">
        <f t="shared" si="0"/>
        <v>6.1459999999999999</v>
      </c>
      <c r="E66" s="138">
        <f t="shared" si="6"/>
        <v>207.97078745838007</v>
      </c>
      <c r="F66" s="138">
        <f t="shared" si="2"/>
        <v>214.11699999999999</v>
      </c>
      <c r="G66" s="138">
        <f t="shared" si="5"/>
        <v>1899.2470000000001</v>
      </c>
    </row>
    <row r="67" spans="1:7" x14ac:dyDescent="0.25">
      <c r="A67" s="30">
        <f t="shared" si="3"/>
        <v>45748</v>
      </c>
      <c r="B67" s="124">
        <v>52</v>
      </c>
      <c r="C67" s="116">
        <f t="shared" si="1"/>
        <v>1899.2470000000001</v>
      </c>
      <c r="D67" s="138">
        <f t="shared" si="0"/>
        <v>5.5389999999999997</v>
      </c>
      <c r="E67" s="138">
        <f t="shared" si="6"/>
        <v>208.57736892180037</v>
      </c>
      <c r="F67" s="138">
        <f t="shared" si="2"/>
        <v>214.11699999999999</v>
      </c>
      <c r="G67" s="138">
        <f t="shared" si="5"/>
        <v>1690.67</v>
      </c>
    </row>
    <row r="68" spans="1:7" x14ac:dyDescent="0.25">
      <c r="A68" s="30">
        <f t="shared" si="3"/>
        <v>45778</v>
      </c>
      <c r="B68" s="124">
        <v>53</v>
      </c>
      <c r="C68" s="116">
        <f t="shared" si="1"/>
        <v>1690.67</v>
      </c>
      <c r="D68" s="138">
        <f t="shared" si="0"/>
        <v>4.931</v>
      </c>
      <c r="E68" s="138">
        <f t="shared" si="6"/>
        <v>209.18571958115564</v>
      </c>
      <c r="F68" s="138">
        <f t="shared" si="2"/>
        <v>214.11699999999999</v>
      </c>
      <c r="G68" s="138">
        <f t="shared" si="5"/>
        <v>1481.4839999999999</v>
      </c>
    </row>
    <row r="69" spans="1:7" x14ac:dyDescent="0.25">
      <c r="A69" s="30">
        <f t="shared" si="3"/>
        <v>45809</v>
      </c>
      <c r="B69" s="124">
        <v>54</v>
      </c>
      <c r="C69" s="116">
        <f t="shared" si="1"/>
        <v>1481.4839999999999</v>
      </c>
      <c r="D69" s="138">
        <f t="shared" si="0"/>
        <v>4.3209999999999997</v>
      </c>
      <c r="E69" s="138">
        <f t="shared" si="6"/>
        <v>209.79584459660069</v>
      </c>
      <c r="F69" s="138">
        <f t="shared" si="2"/>
        <v>214.11699999999999</v>
      </c>
      <c r="G69" s="138">
        <f t="shared" si="5"/>
        <v>1271.6880000000001</v>
      </c>
    </row>
    <row r="70" spans="1:7" x14ac:dyDescent="0.25">
      <c r="A70" s="30">
        <f t="shared" si="3"/>
        <v>45839</v>
      </c>
      <c r="B70" s="124">
        <v>55</v>
      </c>
      <c r="C70" s="116">
        <f t="shared" si="1"/>
        <v>1271.6880000000001</v>
      </c>
      <c r="D70" s="138">
        <f t="shared" si="0"/>
        <v>3.7090000000000001</v>
      </c>
      <c r="E70" s="138">
        <f t="shared" si="6"/>
        <v>210.40774914334074</v>
      </c>
      <c r="F70" s="138">
        <f t="shared" si="2"/>
        <v>214.11699999999999</v>
      </c>
      <c r="G70" s="138">
        <f t="shared" si="5"/>
        <v>1061.28</v>
      </c>
    </row>
    <row r="71" spans="1:7" x14ac:dyDescent="0.25">
      <c r="A71" s="30">
        <f t="shared" si="3"/>
        <v>45870</v>
      </c>
      <c r="B71" s="124">
        <v>56</v>
      </c>
      <c r="C71" s="116">
        <f t="shared" si="1"/>
        <v>1061.28</v>
      </c>
      <c r="D71" s="138">
        <f t="shared" si="0"/>
        <v>3.0950000000000002</v>
      </c>
      <c r="E71" s="138">
        <f t="shared" si="6"/>
        <v>211.02143841167549</v>
      </c>
      <c r="F71" s="138">
        <f t="shared" si="2"/>
        <v>214.11699999999999</v>
      </c>
      <c r="G71" s="138">
        <f t="shared" si="5"/>
        <v>850.25900000000001</v>
      </c>
    </row>
    <row r="72" spans="1:7" x14ac:dyDescent="0.25">
      <c r="A72" s="30">
        <f t="shared" si="3"/>
        <v>45901</v>
      </c>
      <c r="B72" s="124">
        <v>57</v>
      </c>
      <c r="C72" s="116">
        <f t="shared" si="1"/>
        <v>850.25900000000001</v>
      </c>
      <c r="D72" s="138">
        <f t="shared" si="0"/>
        <v>2.48</v>
      </c>
      <c r="E72" s="138">
        <f t="shared" si="6"/>
        <v>211.63691760704285</v>
      </c>
      <c r="F72" s="138">
        <f t="shared" si="2"/>
        <v>214.11699999999999</v>
      </c>
      <c r="G72" s="138">
        <f t="shared" si="5"/>
        <v>638.62199999999996</v>
      </c>
    </row>
    <row r="73" spans="1:7" x14ac:dyDescent="0.25">
      <c r="A73" s="30">
        <f t="shared" si="3"/>
        <v>45931</v>
      </c>
      <c r="B73" s="124">
        <v>58</v>
      </c>
      <c r="C73" s="116">
        <f t="shared" si="1"/>
        <v>638.62199999999996</v>
      </c>
      <c r="D73" s="138">
        <f t="shared" si="0"/>
        <v>1.863</v>
      </c>
      <c r="E73" s="138">
        <f t="shared" si="6"/>
        <v>212.25419195006339</v>
      </c>
      <c r="F73" s="138">
        <f t="shared" si="2"/>
        <v>214.11699999999999</v>
      </c>
      <c r="G73" s="138">
        <f t="shared" si="5"/>
        <v>426.36799999999999</v>
      </c>
    </row>
    <row r="74" spans="1:7" x14ac:dyDescent="0.25">
      <c r="A74" s="30">
        <f t="shared" si="3"/>
        <v>45962</v>
      </c>
      <c r="B74" s="124">
        <v>59</v>
      </c>
      <c r="C74" s="116">
        <f t="shared" si="1"/>
        <v>426.36799999999999</v>
      </c>
      <c r="D74" s="138">
        <f t="shared" si="0"/>
        <v>1.244</v>
      </c>
      <c r="E74" s="138">
        <f t="shared" si="6"/>
        <v>212.87326667658442</v>
      </c>
      <c r="F74" s="138">
        <f t="shared" si="2"/>
        <v>214.11699999999999</v>
      </c>
      <c r="G74" s="138">
        <f t="shared" si="5"/>
        <v>213.495</v>
      </c>
    </row>
    <row r="75" spans="1:7" x14ac:dyDescent="0.25">
      <c r="A75" s="30">
        <f t="shared" si="3"/>
        <v>45992</v>
      </c>
      <c r="B75" s="124">
        <v>60</v>
      </c>
      <c r="C75" s="116">
        <f t="shared" si="1"/>
        <v>213.495</v>
      </c>
      <c r="D75" s="138">
        <f t="shared" si="0"/>
        <v>0.623</v>
      </c>
      <c r="E75" s="138">
        <f t="shared" si="6"/>
        <v>213.49414703772447</v>
      </c>
      <c r="F75" s="138">
        <f t="shared" si="2"/>
        <v>214.11699999999999</v>
      </c>
      <c r="G75" s="138">
        <f t="shared" si="5"/>
        <v>1E-3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rollitud xmlns="9b75d5ef-9f4b-4445-abe8-84a77c292844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0F489AC-501A-46CE-A429-7743FF179BC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9b75d5ef-9f4b-4445-abe8-84a77c292844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5CADF59-FB1D-43F9-AEF5-047112E00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Lisa 3</vt:lpstr>
      <vt:lpstr>Annuiteetgraafik_vähenenud</vt:lpstr>
      <vt:lpstr>Annuiteetgraafik_lisa 6.1</vt:lpstr>
      <vt:lpstr>Annuiteetgraafik_lisa 6.2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MargitD</dc:creator>
  <cp:lastModifiedBy>Anu Irval</cp:lastModifiedBy>
  <cp:lastPrinted>2010-12-22T22:08:13Z</cp:lastPrinted>
  <dcterms:created xsi:type="dcterms:W3CDTF">2009-11-20T06:24:07Z</dcterms:created>
  <dcterms:modified xsi:type="dcterms:W3CDTF">2021-04-01T14:57:12Z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0x010100631DA7DF3856F8439F509C6DE8795A43</vt:lpwstr>
  </property>
</Properties>
</file>